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aul.SWCLEANAIR\Desktop\"/>
    </mc:Choice>
  </mc:AlternateContent>
  <bookViews>
    <workbookView xWindow="0" yWindow="0" windowWidth="27150" windowHeight="9870" tabRatio="617" firstSheet="15"/>
  </bookViews>
  <sheets>
    <sheet name="Summary" sheetId="1" r:id="rId1"/>
    <sheet name="White Fir HAP" sheetId="2" r:id="rId2"/>
    <sheet name="White Fir VOC" sheetId="13" r:id="rId3"/>
    <sheet name="Western Hemlock HAP" sheetId="4" r:id="rId4"/>
    <sheet name="Western Hemlock VOC" sheetId="14" r:id="rId5"/>
    <sheet name="Western Red Cedar HAP" sheetId="16" r:id="rId6"/>
    <sheet name="Western Red Cedar VOC" sheetId="15" r:id="rId7"/>
    <sheet name="Douglas Fir HAP" sheetId="5" r:id="rId8"/>
    <sheet name="Douglas Fir VOC" sheetId="17" r:id="rId9"/>
    <sheet name="White Spruce HAP" sheetId="22" r:id="rId10"/>
    <sheet name="White Spruce VOC" sheetId="21" r:id="rId11"/>
    <sheet name="Larch HAP" sheetId="24" r:id="rId12"/>
    <sheet name="Larch VOC" sheetId="23" r:id="rId13"/>
    <sheet name="Lodgepole Pine HAP" sheetId="6" r:id="rId14"/>
    <sheet name="Lodgepole Pine VOC" sheetId="18" r:id="rId15"/>
    <sheet name="Ponderosa Pine HAP" sheetId="9" r:id="rId16"/>
    <sheet name="Ponderosa Pine VOC" sheetId="19" r:id="rId17"/>
    <sheet name="Western White Pine HAP" sheetId="12" r:id="rId18"/>
    <sheet name="Western White Pine VOC" sheetId="25" r:id="rId19"/>
  </sheets>
  <calcPr calcId="152511"/>
</workbook>
</file>

<file path=xl/calcChain.xml><?xml version="1.0" encoding="utf-8"?>
<calcChain xmlns="http://schemas.openxmlformats.org/spreadsheetml/2006/main">
  <c r="B17" i="25" l="1"/>
  <c r="C52" i="25"/>
  <c r="C51" i="25"/>
  <c r="C50" i="25"/>
  <c r="C49" i="25"/>
  <c r="C48" i="25"/>
  <c r="C47" i="25"/>
  <c r="B63" i="25"/>
  <c r="B24" i="19"/>
  <c r="B18" i="25" s="1"/>
  <c r="B64" i="25" s="1"/>
  <c r="B23" i="19"/>
  <c r="B68" i="19" s="1"/>
  <c r="C57" i="19"/>
  <c r="C56" i="19"/>
  <c r="C55" i="19"/>
  <c r="C54" i="19"/>
  <c r="C53" i="19"/>
  <c r="C52" i="19"/>
  <c r="B69" i="19"/>
  <c r="B20" i="18"/>
  <c r="B19" i="18" s="1"/>
  <c r="B65" i="18" s="1"/>
  <c r="C54" i="18"/>
  <c r="C53" i="18"/>
  <c r="C52" i="18"/>
  <c r="C51" i="18"/>
  <c r="C50" i="18"/>
  <c r="C49" i="18"/>
  <c r="B43" i="21"/>
  <c r="F27" i="21"/>
  <c r="H86" i="21" s="1"/>
  <c r="E27" i="21"/>
  <c r="D27" i="21"/>
  <c r="D43" i="21" s="1"/>
  <c r="C27" i="21"/>
  <c r="C43" i="21" s="1"/>
  <c r="B27" i="21"/>
  <c r="F26" i="21"/>
  <c r="E26" i="21"/>
  <c r="G85" i="21" s="1"/>
  <c r="D26" i="21"/>
  <c r="F85" i="21" s="1"/>
  <c r="C26" i="21"/>
  <c r="B26" i="21"/>
  <c r="D85" i="21" s="1"/>
  <c r="B19" i="21"/>
  <c r="E86" i="21"/>
  <c r="D86" i="21"/>
  <c r="C53" i="21"/>
  <c r="C52" i="21"/>
  <c r="C51" i="21"/>
  <c r="C50" i="21"/>
  <c r="C49" i="21"/>
  <c r="C48" i="21"/>
  <c r="B65" i="21"/>
  <c r="J38" i="1"/>
  <c r="I38" i="1"/>
  <c r="H38" i="1"/>
  <c r="G38" i="1"/>
  <c r="F38" i="1"/>
  <c r="E43" i="21" l="1"/>
  <c r="F42" i="21"/>
  <c r="C42" i="21"/>
  <c r="E85" i="21"/>
  <c r="H85" i="21"/>
  <c r="D42" i="21"/>
  <c r="G86" i="21"/>
  <c r="F86" i="21"/>
  <c r="B42" i="21"/>
  <c r="F43" i="21"/>
  <c r="E42" i="21"/>
  <c r="B66" i="18"/>
  <c r="B18" i="21"/>
  <c r="B64" i="21" s="1"/>
  <c r="H43" i="21" l="1"/>
  <c r="D65" i="21" s="1"/>
  <c r="F65" i="21" s="1"/>
  <c r="H65" i="21" s="1"/>
  <c r="B86" i="21" s="1"/>
  <c r="H42" i="21"/>
  <c r="D64" i="21" s="1"/>
  <c r="F64" i="21" s="1"/>
  <c r="H64" i="21" s="1"/>
  <c r="B85" i="21" s="1"/>
  <c r="J86" i="21" l="1"/>
  <c r="D38" i="1" s="1"/>
  <c r="J85" i="21"/>
  <c r="D36" i="1" s="1"/>
  <c r="H36" i="1"/>
  <c r="I36" i="1"/>
  <c r="J36" i="1"/>
  <c r="G36" i="1"/>
  <c r="F36" i="1"/>
  <c r="B33" i="17"/>
  <c r="B78" i="17" s="1"/>
  <c r="B32" i="17"/>
  <c r="B77" i="17" s="1"/>
  <c r="C66" i="17"/>
  <c r="C65" i="17"/>
  <c r="C64" i="17"/>
  <c r="C63" i="17"/>
  <c r="C62" i="17"/>
  <c r="C61" i="17"/>
  <c r="H9" i="22" l="1"/>
  <c r="E38" i="1" s="1"/>
  <c r="H8" i="22"/>
  <c r="E36" i="1" s="1"/>
  <c r="B19" i="15" l="1"/>
  <c r="B66" i="15" s="1"/>
  <c r="C54" i="15"/>
  <c r="C53" i="15"/>
  <c r="C52" i="15"/>
  <c r="C51" i="15"/>
  <c r="C50" i="15"/>
  <c r="C49" i="15"/>
  <c r="B18" i="15"/>
  <c r="B65" i="15" s="1"/>
  <c r="C77" i="14"/>
  <c r="C76" i="14"/>
  <c r="C75" i="14"/>
  <c r="C74" i="14"/>
  <c r="C73" i="14"/>
  <c r="C72" i="14"/>
  <c r="B44" i="14"/>
  <c r="B89" i="14" s="1"/>
  <c r="B43" i="14"/>
  <c r="B88" i="14" s="1"/>
  <c r="C59" i="13"/>
  <c r="C58" i="13"/>
  <c r="C57" i="13"/>
  <c r="C56" i="13"/>
  <c r="C55" i="13"/>
  <c r="C54" i="13"/>
  <c r="B26" i="13"/>
  <c r="B71" i="13" s="1"/>
  <c r="B25" i="13"/>
  <c r="B70" i="13" s="1"/>
  <c r="C11" i="9" l="1"/>
  <c r="D11" i="9"/>
  <c r="E11" i="9"/>
  <c r="F11" i="9"/>
  <c r="B11" i="9"/>
  <c r="C9" i="9"/>
  <c r="D9" i="9"/>
  <c r="E9" i="9"/>
  <c r="F9" i="9"/>
  <c r="B9" i="9"/>
  <c r="H51" i="1" l="1"/>
  <c r="D25" i="25"/>
  <c r="D30" i="19"/>
  <c r="G51" i="1"/>
  <c r="E56" i="1" s="1"/>
  <c r="C25" i="25"/>
  <c r="C30" i="19"/>
  <c r="J51" i="1"/>
  <c r="F25" i="25"/>
  <c r="F30" i="19"/>
  <c r="F27" i="18"/>
  <c r="F54" i="1"/>
  <c r="B26" i="25"/>
  <c r="B31" i="19"/>
  <c r="G54" i="1"/>
  <c r="C26" i="25"/>
  <c r="C31" i="19"/>
  <c r="I54" i="1"/>
  <c r="E26" i="25"/>
  <c r="E31" i="19"/>
  <c r="E28" i="18"/>
  <c r="F51" i="1"/>
  <c r="B25" i="25"/>
  <c r="B30" i="19"/>
  <c r="H54" i="1"/>
  <c r="D26" i="25"/>
  <c r="D31" i="19"/>
  <c r="D28" i="18"/>
  <c r="I51" i="1"/>
  <c r="E25" i="25"/>
  <c r="E30" i="19"/>
  <c r="E27" i="18"/>
  <c r="J54" i="1"/>
  <c r="F26" i="25"/>
  <c r="F31" i="19"/>
  <c r="F28" i="18"/>
  <c r="E58" i="1"/>
  <c r="H11" i="9"/>
  <c r="E54" i="1" s="1"/>
  <c r="H9" i="9"/>
  <c r="E51" i="1" s="1"/>
  <c r="E44" i="18" l="1"/>
  <c r="G87" i="18"/>
  <c r="B42" i="25"/>
  <c r="D85" i="25"/>
  <c r="E43" i="18"/>
  <c r="G86" i="18"/>
  <c r="D44" i="18"/>
  <c r="F87" i="18"/>
  <c r="E47" i="19"/>
  <c r="G90" i="19"/>
  <c r="C42" i="25"/>
  <c r="E85" i="25"/>
  <c r="D46" i="19"/>
  <c r="F89" i="19"/>
  <c r="H90" i="19"/>
  <c r="F47" i="19"/>
  <c r="G89" i="19"/>
  <c r="E46" i="19"/>
  <c r="D47" i="19"/>
  <c r="F90" i="19"/>
  <c r="D84" i="25"/>
  <c r="B41" i="25"/>
  <c r="G85" i="25"/>
  <c r="E42" i="25"/>
  <c r="F43" i="18"/>
  <c r="H86" i="18"/>
  <c r="E89" i="19"/>
  <c r="C46" i="19"/>
  <c r="F84" i="25"/>
  <c r="D41" i="25"/>
  <c r="C47" i="19"/>
  <c r="E90" i="19"/>
  <c r="F41" i="25"/>
  <c r="H84" i="25"/>
  <c r="F44" i="18"/>
  <c r="H87" i="18"/>
  <c r="D89" i="19"/>
  <c r="B46" i="19"/>
  <c r="F42" i="25"/>
  <c r="H85" i="25"/>
  <c r="G84" i="25"/>
  <c r="E41" i="25"/>
  <c r="D42" i="25"/>
  <c r="F85" i="25"/>
  <c r="D90" i="19"/>
  <c r="B47" i="19"/>
  <c r="F46" i="19"/>
  <c r="H89" i="19"/>
  <c r="E84" i="25"/>
  <c r="C41" i="25"/>
  <c r="C18" i="6"/>
  <c r="B18" i="6"/>
  <c r="D14" i="6"/>
  <c r="B14" i="6"/>
  <c r="C22" i="5"/>
  <c r="D22" i="5"/>
  <c r="D40" i="17" s="1"/>
  <c r="E22" i="5"/>
  <c r="E40" i="17" s="1"/>
  <c r="F22" i="5"/>
  <c r="F40" i="17" s="1"/>
  <c r="B22" i="5"/>
  <c r="B40" i="17" s="1"/>
  <c r="F18" i="5"/>
  <c r="C18" i="5"/>
  <c r="D18" i="5"/>
  <c r="E18" i="5"/>
  <c r="B18" i="5"/>
  <c r="C25" i="4"/>
  <c r="D25" i="4"/>
  <c r="E25" i="4"/>
  <c r="F25" i="4"/>
  <c r="B25" i="4"/>
  <c r="C19" i="4"/>
  <c r="D19" i="4"/>
  <c r="E19" i="4"/>
  <c r="F19" i="4"/>
  <c r="B19" i="4"/>
  <c r="H19" i="1" l="1"/>
  <c r="D27" i="15"/>
  <c r="D50" i="14"/>
  <c r="B56" i="17"/>
  <c r="D99" i="17"/>
  <c r="G33" i="1"/>
  <c r="C40" i="17"/>
  <c r="F19" i="1"/>
  <c r="B50" i="14"/>
  <c r="H22" i="1"/>
  <c r="D51" i="14"/>
  <c r="D28" i="15"/>
  <c r="H30" i="1"/>
  <c r="D39" i="17"/>
  <c r="B27" i="18"/>
  <c r="H14" i="6"/>
  <c r="E45" i="1" s="1"/>
  <c r="F45" i="1"/>
  <c r="J19" i="1"/>
  <c r="F27" i="15"/>
  <c r="F50" i="14"/>
  <c r="F32" i="13"/>
  <c r="G22" i="1"/>
  <c r="C51" i="14"/>
  <c r="G99" i="17"/>
  <c r="E56" i="17"/>
  <c r="D27" i="18"/>
  <c r="H45" i="1"/>
  <c r="H47" i="19"/>
  <c r="D69" i="19" s="1"/>
  <c r="F69" i="19" s="1"/>
  <c r="H69" i="19" s="1"/>
  <c r="B90" i="19" s="1"/>
  <c r="H46" i="19"/>
  <c r="D68" i="19" s="1"/>
  <c r="F68" i="19" s="1"/>
  <c r="H68" i="19" s="1"/>
  <c r="B89" i="19" s="1"/>
  <c r="H41" i="25"/>
  <c r="D63" i="25" s="1"/>
  <c r="F63" i="25" s="1"/>
  <c r="H63" i="25" s="1"/>
  <c r="B84" i="25" s="1"/>
  <c r="I22" i="1"/>
  <c r="E51" i="14"/>
  <c r="E28" i="15"/>
  <c r="E33" i="13"/>
  <c r="I30" i="1"/>
  <c r="E39" i="17"/>
  <c r="C28" i="18"/>
  <c r="C27" i="18"/>
  <c r="G48" i="1"/>
  <c r="G19" i="1"/>
  <c r="C27" i="15"/>
  <c r="C50" i="14"/>
  <c r="F56" i="17"/>
  <c r="H99" i="17"/>
  <c r="H42" i="25"/>
  <c r="D64" i="25" s="1"/>
  <c r="F64" i="25" s="1"/>
  <c r="H64" i="25" s="1"/>
  <c r="B85" i="25" s="1"/>
  <c r="F22" i="1"/>
  <c r="B51" i="14"/>
  <c r="G30" i="1"/>
  <c r="E40" i="1" s="1"/>
  <c r="C39" i="17"/>
  <c r="I19" i="1"/>
  <c r="E27" i="15"/>
  <c r="E50" i="14"/>
  <c r="E32" i="13"/>
  <c r="J22" i="1"/>
  <c r="F28" i="15"/>
  <c r="F51" i="14"/>
  <c r="F33" i="13"/>
  <c r="F30" i="1"/>
  <c r="B39" i="17"/>
  <c r="J30" i="1"/>
  <c r="F39" i="17"/>
  <c r="D56" i="17"/>
  <c r="F99" i="17"/>
  <c r="B28" i="18"/>
  <c r="H18" i="6"/>
  <c r="E48" i="1" s="1"/>
  <c r="F48" i="1"/>
  <c r="J33" i="1"/>
  <c r="F33" i="1"/>
  <c r="H33" i="1"/>
  <c r="I33" i="1"/>
  <c r="H18" i="5"/>
  <c r="E30" i="1" s="1"/>
  <c r="H22" i="5"/>
  <c r="E33" i="1" s="1"/>
  <c r="H25" i="4"/>
  <c r="E22" i="1" s="1"/>
  <c r="H19" i="4"/>
  <c r="E19" i="1" s="1"/>
  <c r="D14" i="2"/>
  <c r="C14" i="2"/>
  <c r="B14" i="2"/>
  <c r="C10" i="2"/>
  <c r="B10" i="2"/>
  <c r="F13" i="1" l="1"/>
  <c r="B27" i="15"/>
  <c r="B32" i="13"/>
  <c r="H16" i="1"/>
  <c r="E13" i="1" s="1"/>
  <c r="D32" i="13"/>
  <c r="D87" i="18"/>
  <c r="B44" i="18"/>
  <c r="H110" i="14"/>
  <c r="F67" i="14"/>
  <c r="E66" i="14"/>
  <c r="G109" i="14"/>
  <c r="G98" i="17"/>
  <c r="E55" i="17"/>
  <c r="G110" i="14"/>
  <c r="E67" i="14"/>
  <c r="F66" i="14"/>
  <c r="H109" i="14"/>
  <c r="G13" i="1"/>
  <c r="C32" i="13"/>
  <c r="D98" i="17"/>
  <c r="B55" i="17"/>
  <c r="E110" i="14"/>
  <c r="C67" i="14"/>
  <c r="H67" i="14" s="1"/>
  <c r="D89" i="14" s="1"/>
  <c r="F89" i="14" s="1"/>
  <c r="H89" i="14" s="1"/>
  <c r="B110" i="14" s="1"/>
  <c r="D86" i="18"/>
  <c r="B43" i="18"/>
  <c r="D67" i="14"/>
  <c r="F110" i="14"/>
  <c r="E99" i="17"/>
  <c r="C56" i="17"/>
  <c r="H56" i="17" s="1"/>
  <c r="D78" i="17" s="1"/>
  <c r="F78" i="17" s="1"/>
  <c r="H78" i="17" s="1"/>
  <c r="B99" i="17" s="1"/>
  <c r="J99" i="17" s="1"/>
  <c r="B28" i="15"/>
  <c r="B33" i="13"/>
  <c r="E109" i="14"/>
  <c r="C66" i="14"/>
  <c r="C43" i="18"/>
  <c r="E86" i="18"/>
  <c r="E49" i="13"/>
  <c r="G92" i="13"/>
  <c r="J84" i="25"/>
  <c r="D56" i="1" s="1"/>
  <c r="D43" i="18"/>
  <c r="F86" i="18"/>
  <c r="F98" i="17"/>
  <c r="D55" i="17"/>
  <c r="D43" i="15"/>
  <c r="F86" i="15"/>
  <c r="J90" i="19"/>
  <c r="D54" i="1" s="1"/>
  <c r="F87" i="15"/>
  <c r="D44" i="15"/>
  <c r="H87" i="15"/>
  <c r="F44" i="15"/>
  <c r="E43" i="15"/>
  <c r="G86" i="15"/>
  <c r="B67" i="14"/>
  <c r="D110" i="14"/>
  <c r="F43" i="15"/>
  <c r="H86" i="15"/>
  <c r="D66" i="14"/>
  <c r="F109" i="14"/>
  <c r="C28" i="15"/>
  <c r="C33" i="13"/>
  <c r="H98" i="17"/>
  <c r="F55" i="17"/>
  <c r="F49" i="13"/>
  <c r="H92" i="13"/>
  <c r="E48" i="13"/>
  <c r="G91" i="13"/>
  <c r="C55" i="17"/>
  <c r="E98" i="17"/>
  <c r="J85" i="25"/>
  <c r="D58" i="1" s="1"/>
  <c r="E86" i="15"/>
  <c r="C43" i="15"/>
  <c r="C44" i="18"/>
  <c r="E87" i="18"/>
  <c r="G87" i="15"/>
  <c r="E44" i="15"/>
  <c r="J89" i="19"/>
  <c r="D51" i="1" s="1"/>
  <c r="F48" i="13"/>
  <c r="H91" i="13"/>
  <c r="D109" i="14"/>
  <c r="B66" i="14"/>
  <c r="H66" i="14" s="1"/>
  <c r="D88" i="14" s="1"/>
  <c r="F88" i="14" s="1"/>
  <c r="H88" i="14" s="1"/>
  <c r="B109" i="14" s="1"/>
  <c r="E42" i="1"/>
  <c r="E25" i="1"/>
  <c r="G16" i="1"/>
  <c r="F16" i="1"/>
  <c r="D42" i="1" l="1"/>
  <c r="D33" i="1"/>
  <c r="B10" i="23"/>
  <c r="D19" i="1"/>
  <c r="J109" i="14"/>
  <c r="J110" i="14"/>
  <c r="D22" i="1" s="1"/>
  <c r="H43" i="18"/>
  <c r="D65" i="18" s="1"/>
  <c r="F65" i="18" s="1"/>
  <c r="H65" i="18" s="1"/>
  <c r="B86" i="18" s="1"/>
  <c r="J86" i="18" s="1"/>
  <c r="D45" i="1" s="1"/>
  <c r="H55" i="17"/>
  <c r="D77" i="17" s="1"/>
  <c r="F77" i="17" s="1"/>
  <c r="H77" i="17" s="1"/>
  <c r="B98" i="17" s="1"/>
  <c r="J98" i="17" s="1"/>
  <c r="D86" i="15"/>
  <c r="B43" i="15"/>
  <c r="H43" i="15" s="1"/>
  <c r="D65" i="15" s="1"/>
  <c r="F65" i="15" s="1"/>
  <c r="H65" i="15" s="1"/>
  <c r="B86" i="15" s="1"/>
  <c r="B49" i="13"/>
  <c r="D92" i="13"/>
  <c r="C48" i="13"/>
  <c r="E91" i="13"/>
  <c r="B44" i="15"/>
  <c r="H44" i="15" s="1"/>
  <c r="D66" i="15" s="1"/>
  <c r="F66" i="15" s="1"/>
  <c r="H66" i="15" s="1"/>
  <c r="B87" i="15" s="1"/>
  <c r="D87" i="15"/>
  <c r="H44" i="18"/>
  <c r="D66" i="18" s="1"/>
  <c r="F66" i="18" s="1"/>
  <c r="H66" i="18" s="1"/>
  <c r="B87" i="18" s="1"/>
  <c r="B48" i="13"/>
  <c r="D91" i="13"/>
  <c r="C49" i="13"/>
  <c r="E92" i="13"/>
  <c r="C44" i="15"/>
  <c r="E87" i="15"/>
  <c r="D48" i="13"/>
  <c r="F91" i="13"/>
  <c r="E16" i="1"/>
  <c r="E27" i="1"/>
  <c r="J87" i="15" l="1"/>
  <c r="D27" i="1" s="1"/>
  <c r="H49" i="13"/>
  <c r="D71" i="13" s="1"/>
  <c r="F71" i="13" s="1"/>
  <c r="H71" i="13" s="1"/>
  <c r="B92" i="13" s="1"/>
  <c r="J92" i="13" s="1"/>
  <c r="D16" i="1" s="1"/>
  <c r="H48" i="13"/>
  <c r="D70" i="13" s="1"/>
  <c r="F70" i="13" s="1"/>
  <c r="H70" i="13" s="1"/>
  <c r="B91" i="13" s="1"/>
  <c r="J91" i="13" s="1"/>
  <c r="D13" i="1" s="1"/>
  <c r="J86" i="15"/>
  <c r="D25" i="1" s="1"/>
  <c r="D30" i="1"/>
  <c r="B9" i="23"/>
  <c r="D40" i="1" s="1"/>
  <c r="J87" i="18"/>
  <c r="D48" i="1" s="1"/>
</calcChain>
</file>

<file path=xl/sharedStrings.xml><?xml version="1.0" encoding="utf-8"?>
<sst xmlns="http://schemas.openxmlformats.org/spreadsheetml/2006/main" count="2270" uniqueCount="386">
  <si>
    <t>Maximum Dry Bulb</t>
  </si>
  <si>
    <t>Methanol</t>
  </si>
  <si>
    <t>Formaldehyde</t>
  </si>
  <si>
    <t>Acetaldehyde</t>
  </si>
  <si>
    <t>Propionaldehyde</t>
  </si>
  <si>
    <t>Acrolein</t>
  </si>
  <si>
    <t>Reference</t>
  </si>
  <si>
    <t>Temperature (°F)</t>
  </si>
  <si>
    <t>(lb/mbf)</t>
  </si>
  <si>
    <t>no data</t>
  </si>
  <si>
    <t>&lt;200</t>
  </si>
  <si>
    <t>2007 DEQ</t>
  </si>
  <si>
    <t>&gt;200</t>
  </si>
  <si>
    <t>&gt; 200 average</t>
  </si>
  <si>
    <t>total HAP</t>
  </si>
  <si>
    <t>Species</t>
  </si>
  <si>
    <t>Total HAP</t>
  </si>
  <si>
    <t>Non-Resinous Softwood Species</t>
  </si>
  <si>
    <t>Western Hemlock</t>
  </si>
  <si>
    <t>Western Red Cedar</t>
  </si>
  <si>
    <t>Resinous Softwood Species (Non-Pine Family)</t>
  </si>
  <si>
    <t>Douglas Fir</t>
  </si>
  <si>
    <t>Larch</t>
  </si>
  <si>
    <t>Resinous Softwood Species (Pine Family)</t>
  </si>
  <si>
    <t>Lodgepole Pine</t>
  </si>
  <si>
    <t>Ponderosa Pine</t>
  </si>
  <si>
    <t>Western White Pine</t>
  </si>
  <si>
    <t>EPA + DEQ</t>
  </si>
  <si>
    <t>14, 15</t>
  </si>
  <si>
    <t>14, 15, 18</t>
  </si>
  <si>
    <t>8, 11, 14</t>
  </si>
  <si>
    <t>11, 14</t>
  </si>
  <si>
    <t>14, 18</t>
  </si>
  <si>
    <t>9, 11, 14</t>
  </si>
  <si>
    <t>6, 11, 14</t>
  </si>
  <si>
    <r>
      <rPr>
        <b/>
        <u/>
        <sz val="10"/>
        <rFont val="Arial"/>
        <family val="2"/>
      </rPr>
      <t>&lt;</t>
    </r>
    <r>
      <rPr>
        <b/>
        <sz val="10"/>
        <rFont val="Arial"/>
        <family val="2"/>
      </rPr>
      <t xml:space="preserve"> 200 average</t>
    </r>
  </si>
  <si>
    <r>
      <rPr>
        <b/>
        <u/>
        <sz val="10"/>
        <rFont val="Arial"/>
        <family val="2"/>
      </rPr>
      <t>&lt;</t>
    </r>
    <r>
      <rPr>
        <b/>
        <sz val="10"/>
        <rFont val="Arial"/>
        <family val="2"/>
      </rPr>
      <t xml:space="preserve"> 200  average</t>
    </r>
  </si>
  <si>
    <t>&gt; 200</t>
  </si>
  <si>
    <t>total</t>
  </si>
  <si>
    <t>HAP</t>
  </si>
  <si>
    <t>This species of wood was not included in DEQ's 2007 study.</t>
  </si>
  <si>
    <r>
      <t>Temperature</t>
    </r>
    <r>
      <rPr>
        <vertAlign val="superscript"/>
        <sz val="10"/>
        <rFont val="Arial"/>
        <family val="2"/>
      </rPr>
      <t>2</t>
    </r>
    <r>
      <rPr>
        <sz val="10"/>
        <rFont val="Arial"/>
        <family val="2"/>
      </rPr>
      <t xml:space="preserve"> (°F)</t>
    </r>
  </si>
  <si>
    <t>&gt; 200°F</t>
  </si>
  <si>
    <t>3, 4, 12, 14</t>
  </si>
  <si>
    <t>15, 18</t>
  </si>
  <si>
    <t>18, 22</t>
  </si>
  <si>
    <t>14, 18, 22</t>
  </si>
  <si>
    <t>18, 21</t>
  </si>
  <si>
    <t xml:space="preserve">total </t>
  </si>
  <si>
    <t>Slash Pine</t>
  </si>
  <si>
    <t>White Fir HAP</t>
  </si>
  <si>
    <r>
      <t xml:space="preserve">3, 4, 5, 12, </t>
    </r>
    <r>
      <rPr>
        <i/>
        <sz val="10"/>
        <rFont val="Arial"/>
        <family val="2"/>
      </rPr>
      <t>14</t>
    </r>
    <r>
      <rPr>
        <sz val="10"/>
        <rFont val="Arial"/>
        <family val="2"/>
      </rPr>
      <t xml:space="preserve"> </t>
    </r>
  </si>
  <si>
    <t>For data in rows 7 &amp; 8, the reference "14" is italicized, as this data is not evident in the original 2007 DEQ memo (which is cited</t>
  </si>
  <si>
    <t xml:space="preserve">as reference 14 in EPA's data compilation).  </t>
  </si>
  <si>
    <t>White Fir</t>
  </si>
  <si>
    <t>The data has been taken from EPA spreadsheet plus the original 2007 DEQ data, and averaged (vs. EPA maximum/90th percentile).</t>
  </si>
  <si>
    <t>Western Hemlock HAP</t>
  </si>
  <si>
    <t xml:space="preserve"> Blue highlight denotes data presented originally in 2007 by DEQ, but not considered by EPA Region 10 in 2012. Five test runs considered by EPA Region 10 in 2007 are not considered here due to lack of documentation. The omitted test values are presented in Oregon Department of Environmental Quality memorandum May 8, 2007 entitled, "Title III Implications of Drying Kiln Source Test Results." The memorandum lists "Forintec #1, #2 and #5" along with "OSU QA # 1 and #2 " as the test data sources.   </t>
  </si>
  <si>
    <t>DEQ</t>
  </si>
  <si>
    <t>Total</t>
  </si>
  <si>
    <r>
      <rPr>
        <b/>
        <u/>
        <sz val="10"/>
        <rFont val="Arial"/>
        <family val="2"/>
      </rPr>
      <t>&lt;</t>
    </r>
    <r>
      <rPr>
        <b/>
        <sz val="10"/>
        <rFont val="Arial"/>
        <family val="2"/>
      </rPr>
      <t xml:space="preserve"> 200</t>
    </r>
  </si>
  <si>
    <t>The original 2007 DEQ data is presented here, even though EPA did not use low temp data, due to lack of documentation (EPA note below)</t>
  </si>
  <si>
    <t xml:space="preserve">For low temp propionaldehyde and acrolein, and high temp acetaldehyde, propionaldehyde and acrolein, use Ponderosa Pine data.  </t>
  </si>
  <si>
    <t>17, 18</t>
  </si>
  <si>
    <r>
      <rPr>
        <b/>
        <u/>
        <sz val="10"/>
        <color theme="1"/>
        <rFont val="Arial"/>
        <family val="2"/>
      </rPr>
      <t>&lt;</t>
    </r>
    <r>
      <rPr>
        <b/>
        <sz val="10"/>
        <color theme="1"/>
        <rFont val="Arial"/>
        <family val="2"/>
      </rPr>
      <t xml:space="preserve"> 200</t>
    </r>
  </si>
  <si>
    <t xml:space="preserve"> In the absence of western red cedar test data, white fir test data has been substituted for methanol and high-temperature formaldehyde and western hemlock test data has been substituted for acetaldehyde, propionaldehyde, acrolein and low-temperature formaldehyde. Western red cedar is similar to white fir and western hemlock in that all three species are non-resinous softwood species in the scientific classification order Pinales. See the white fir and western hemlock HAP sheets for lab-scale test data and calculations.</t>
  </si>
  <si>
    <t xml:space="preserve"> Because methanol and formaldehyde emissions appear to be dependent upon drying temperature in other species (no observations for western red cedar), separate values are calculated for low and high-temperature drying.</t>
  </si>
  <si>
    <t xml:space="preserve">Total </t>
  </si>
  <si>
    <t xml:space="preserve"> Because methanol and formaldehyde emissions appear to be dependent upon drying temperature in other species (no observations for larch), separate values are calculated for low and high-temperature drying.</t>
  </si>
  <si>
    <t>EPA Region 10 is not aware of any HAP emission testing of larch. Consistent with other species, when actual test data is not available, data for a similar species is substituted as noted. When there are more than one similar species, the highest of the EF for the similar species is substituted.</t>
  </si>
  <si>
    <t>EPA Region 10 is not aware of any HAP emission testing of western red cedar. Consistent with other species, when actual test data is not available, data for a similar species is substituted as noted. When there are more than one similar species, the highest of the EF for the similar species is substituted.</t>
  </si>
  <si>
    <t xml:space="preserve"> In the absence of larch test data, douglas fir test data has been substituted for methanol, acetaldehyde, propionaldehyde, acrolein and low-temperature formaldehyde while engelmann spruce test data has been substituted for high-temperature formaldehyde. Larch is similar to douglas fir, engelmann spruce, white spruce, lodgepole pine, ponderosa pine and western white pine in that all seven species are resinous softwood species in the scientific classification order Pinaceae, but larch does not share a common genus with any of these species. It appears to be most similar to douglas fir, engelmann spruce and white spruce in that the four species have small, sparse resin canals as opposed to the large numerous resin canals of the pines. See hhtp://www.faculty.sfasu.edu/mcbroommatth/lectures/wood_science/lab_2_resin_canal_species.pdf. See the douglas fir and englemann spruce HAP sheets for lab-scale test data and calculations.</t>
  </si>
  <si>
    <t>This sheet presents the HAP EF for drying western white pine lumber.  EPA Region 10 is not aware of any HAP emission testing of western white pine. Consistent with other species, when actual test data is not available, data for a similar species is substituted as noted. When there are more than one similar species, the highest of the EF for the similar species is substituted.</t>
  </si>
  <si>
    <t>In the absence of western white pine test data, ponderosa pine test data has been substituted for all HAP. Western white pine is similar to ponderosa pine and lodgepole pine in that all three species are resinous softwood species in the scientific classification genus Pinus. See the ponderosa pine and lodgepole pine HAP sheets for lab-scale test data and calculations.</t>
  </si>
  <si>
    <t xml:space="preserve"> Because methanol and formaldehyde emissions appear to be dependent upon drying temperature in other species (no observations for western white pine), separate values are calculated for low and high-temperature drying.  </t>
  </si>
  <si>
    <t>Data Source</t>
  </si>
  <si>
    <t>DEQ 2013</t>
  </si>
  <si>
    <t>EPA 2012</t>
  </si>
  <si>
    <t>DEQ 2007</t>
  </si>
  <si>
    <t xml:space="preserve">WPP1 VOC             </t>
  </si>
  <si>
    <t>Values in italicized font are the original 2007 DEQ average values (for HAP only)</t>
  </si>
  <si>
    <t>Maximum Kiln Temperature</t>
  </si>
  <si>
    <t>(°F)</t>
  </si>
  <si>
    <t>Douglas Fir HAP</t>
  </si>
  <si>
    <t>For low temp formaldehyde EF, use high temp formaldehyde</t>
  </si>
  <si>
    <t>(1)</t>
  </si>
  <si>
    <t>(2) suggest using white spruce data</t>
  </si>
  <si>
    <t>(2)</t>
  </si>
  <si>
    <t>(3) suggest using douglas fir data</t>
  </si>
  <si>
    <t>(3)</t>
  </si>
  <si>
    <t>(4) suggest using white fir data</t>
  </si>
  <si>
    <t>(4)</t>
  </si>
  <si>
    <t>(5)</t>
  </si>
  <si>
    <t>(6) suggest using ponderosa pine data</t>
  </si>
  <si>
    <t>(6)</t>
  </si>
  <si>
    <t>(1) suggest using western hemlock data</t>
  </si>
  <si>
    <t>Note regarding Englemann Spruce:</t>
  </si>
  <si>
    <t>The EPA 2012 spreadsheet included a page for Englemann Spruce, which substituted White Spruce data for all HAPs for both</t>
  </si>
  <si>
    <t>temperature ranges.  This is shown in Reference 18 (Table 5).  In the DEQ update here, we have changed this sheet to reflect</t>
  </si>
  <si>
    <t xml:space="preserve">that this data is actually for White Spruce species.  If needing Englemann Spruce data, use this White Spruce data.  </t>
  </si>
  <si>
    <t>(7) EPA 2012 spreadsheet identified this species as Englemann Spruce, although</t>
  </si>
  <si>
    <t>White Spruce (7)</t>
  </si>
  <si>
    <t xml:space="preserve">White Spruce data was used.  DEQ changed this species to White Spruce. </t>
  </si>
  <si>
    <t>(1) suggest using Western Hemlock data</t>
  </si>
  <si>
    <t>Lodgepole Pine HAP</t>
  </si>
  <si>
    <t>Ponderosa Pine HAP</t>
  </si>
  <si>
    <t>≤ 200°F</t>
  </si>
  <si>
    <t>Western Red Cedar HAP</t>
  </si>
  <si>
    <t>White Spruce HAP</t>
  </si>
  <si>
    <t>Western White Pine HAP</t>
  </si>
  <si>
    <t>Larch HAP</t>
  </si>
  <si>
    <t xml:space="preserve">Note (7) on Summary page.  </t>
  </si>
  <si>
    <t>Values shaded grey indicate values presented by EPA for a wood species, but which are actually based on a different wood species.</t>
  </si>
  <si>
    <t>(5) suggest using high-temperature data for this species</t>
  </si>
  <si>
    <t xml:space="preserve">Values in regular font are the EPA Region 10 HAP and VOC Emission Factors for Lumber Drying, December 2012 as presented by Dan Meyer.  These EPA values represent the 90th percentile of the data when three or more test values are available and the maximum test value when less than three test values are available.  </t>
  </si>
  <si>
    <t>Volatile Organic Compound Emission Factors for Drying White Fir Lumber</t>
  </si>
  <si>
    <t xml:space="preserve">This sheet presents lab-scale VOC and HAP test data and calculations used to create VOC EF for drying any one of several species of true fir grown in the West commonly referred to as "white fir." True fir includes the following species: white fir, grand fir, noble fir and subalpine fir; all classified in the same Abies genus. The VOC test method used (EPA Reference Method 25A) has some limitations in that it misses some HAP (or portions of HAP) compounds that are VOC and known to exist and reports the results “as carbon” which only accounts for the carbon portion of each compound measured. The missed HAP compounds are accounted for through separate testing. The VOC test data is adjusted to fully account for five known HAPs that are VOC using separate HAP (speciated) test data and is reported “as propane” to better represent all of the unspeciated VOC compounds. This technique is consistent with EPA’s Interim VOC Measurement Protocol for the Wood Products Industry - July 2007 (WPP1 VOC) except that the VOC results are adjusted to account for not only methanol and formaldehyde but also acetaldehyde, propionaldehyde and acrolein. </t>
  </si>
  <si>
    <r>
      <t xml:space="preserve">Specifically, EFs are calculated from the VOC and HAP test data based </t>
    </r>
    <r>
      <rPr>
        <b/>
        <sz val="10"/>
        <color rgb="FFFF0000"/>
        <rFont val="Arial"/>
        <family val="2"/>
      </rPr>
      <t xml:space="preserve">on the average value </t>
    </r>
    <r>
      <rPr>
        <sz val="10"/>
        <color rgb="FF000000"/>
        <rFont val="Arial"/>
        <family val="2"/>
      </rPr>
      <t xml:space="preserve">of actual lab-scale test data when three or more data points are available and </t>
    </r>
    <r>
      <rPr>
        <b/>
        <sz val="10"/>
        <color rgb="FFFF0000"/>
        <rFont val="Arial"/>
        <family val="2"/>
      </rPr>
      <t xml:space="preserve">also on the average value </t>
    </r>
    <r>
      <rPr>
        <sz val="10"/>
        <color rgb="FF000000"/>
        <rFont val="Arial"/>
        <family val="2"/>
      </rPr>
      <t>when less than three data points are available. When actual test data is not available for this wood species, data for a similar species is substituted as noted. When there are more than one similar species, the highest of the EF for the similar species is substituted. That portion of the (speciated) HAP compounds that are measured by the VOC test method (based on known flame ionization detector response factors) is subtracted from the VOC EF. The remaining “unspeciated” VOC EF is adjusted to represent propane rather than carbon and then added to the speciated HAP EF to provide the “total” VOC EF.</t>
    </r>
  </si>
  <si>
    <t>Note that reporting the unspeciated VOC as propane (mass-to-carbon ratio of 1.22 and a response factor of 1) may underestimate the actual mass of VOC for certain wood species because VOC compounds like ethanol and acetic acid with higher mass-to-carbon ratios (1.92 and 2.5, respectively) and lower response factors (0.66 and 0.575, respectively) can be a significant portion of the total VOC. Without reliable test data for such compounds, EPA assumes propane adequately represents the mix of unspeciated VOC.</t>
  </si>
  <si>
    <t>Step One: Compile White Fir VOC Emission Test Data by Drying Temperature</t>
  </si>
  <si>
    <t>Method 25A VOC</t>
  </si>
  <si>
    <t>Lumber</t>
  </si>
  <si>
    <r>
      <t>Moisture Content</t>
    </r>
    <r>
      <rPr>
        <vertAlign val="superscript"/>
        <sz val="10"/>
        <rFont val="Arial"/>
        <family val="2"/>
      </rPr>
      <t>1</t>
    </r>
    <r>
      <rPr>
        <sz val="10"/>
        <rFont val="Arial"/>
        <family val="2"/>
      </rPr>
      <t xml:space="preserve"> (%)</t>
    </r>
  </si>
  <si>
    <t>Time to Final Moisture</t>
  </si>
  <si>
    <t>Method 25A</t>
  </si>
  <si>
    <t>as Carbon (lb/mbf)</t>
  </si>
  <si>
    <t>Dimensions</t>
  </si>
  <si>
    <t>(Initial/Final)</t>
  </si>
  <si>
    <t>Content (hours)</t>
  </si>
  <si>
    <t>Analyzer</t>
  </si>
  <si>
    <t>2x6</t>
  </si>
  <si>
    <t>106.3 / 15</t>
  </si>
  <si>
    <t>JUM 3-200</t>
  </si>
  <si>
    <t>3, 4</t>
  </si>
  <si>
    <t>113.6 / 15</t>
  </si>
  <si>
    <t>122.0 / 15</t>
  </si>
  <si>
    <t>3, 4, 5, 12</t>
  </si>
  <si>
    <t>133.2 / 15</t>
  </si>
  <si>
    <t>2x4</t>
  </si>
  <si>
    <t>138.1 / 15</t>
  </si>
  <si>
    <t>JUM VE-7</t>
  </si>
  <si>
    <t>96.1 / 15</t>
  </si>
  <si>
    <t>170 / 13</t>
  </si>
  <si>
    <t>126.3 / 15</t>
  </si>
  <si>
    <t>119.0 / 15</t>
  </si>
  <si>
    <r>
      <rPr>
        <vertAlign val="superscript"/>
        <sz val="10"/>
        <rFont val="Arial"/>
        <family val="2"/>
      </rPr>
      <t>1</t>
    </r>
    <r>
      <rPr>
        <sz val="10"/>
        <rFont val="Arial"/>
        <family val="2"/>
      </rPr>
      <t xml:space="preserve"> Dry basis. Moisture content = (weight of water / weight wood) x 100 </t>
    </r>
  </si>
  <si>
    <r>
      <t xml:space="preserve">Step Two: Calculate White Fir VOC Emission Factors "as Carbon" Based on </t>
    </r>
    <r>
      <rPr>
        <b/>
        <u/>
        <sz val="10"/>
        <color rgb="FFFF0000"/>
        <rFont val="Arial"/>
        <family val="2"/>
      </rPr>
      <t>Average</t>
    </r>
    <r>
      <rPr>
        <b/>
        <u/>
        <sz val="10"/>
        <rFont val="Arial"/>
        <family val="2"/>
      </rPr>
      <t xml:space="preserve"> Test Data</t>
    </r>
  </si>
  <si>
    <r>
      <t>Temperature</t>
    </r>
    <r>
      <rPr>
        <vertAlign val="superscript"/>
        <sz val="10"/>
        <rFont val="Arial"/>
        <family val="2"/>
      </rPr>
      <t>1</t>
    </r>
    <r>
      <rPr>
        <sz val="10"/>
        <rFont val="Arial"/>
        <family val="2"/>
      </rPr>
      <t xml:space="preserve"> (°F)</t>
    </r>
  </si>
  <si>
    <r>
      <rPr>
        <sz val="10"/>
        <rFont val="Calibri"/>
        <family val="2"/>
      </rPr>
      <t>≤</t>
    </r>
    <r>
      <rPr>
        <sz val="10"/>
        <rFont val="Arial"/>
        <family val="2"/>
      </rPr>
      <t xml:space="preserve"> 200°F</t>
    </r>
  </si>
  <si>
    <r>
      <rPr>
        <vertAlign val="superscript"/>
        <sz val="10"/>
        <rFont val="Arial"/>
        <family val="2"/>
      </rPr>
      <t>1</t>
    </r>
    <r>
      <rPr>
        <sz val="10"/>
        <rFont val="Arial"/>
        <family val="2"/>
      </rPr>
      <t xml:space="preserve"> Because VOC emissions appear to be dependent upon drying temperature, separate values are calculated for low and high-temperature drying. </t>
    </r>
  </si>
  <si>
    <r>
      <t xml:space="preserve">Step Three: Compile White Fir Speciated HAP Emission Factors Based on </t>
    </r>
    <r>
      <rPr>
        <b/>
        <u/>
        <sz val="10"/>
        <color rgb="FFFF0000"/>
        <rFont val="Arial"/>
        <family val="2"/>
      </rPr>
      <t>Average</t>
    </r>
    <r>
      <rPr>
        <b/>
        <u/>
        <sz val="10"/>
        <rFont val="Arial"/>
        <family val="2"/>
      </rPr>
      <t xml:space="preserve"> Test Data</t>
    </r>
    <r>
      <rPr>
        <b/>
        <u/>
        <vertAlign val="superscript"/>
        <sz val="10"/>
        <rFont val="Arial"/>
        <family val="2"/>
      </rPr>
      <t>1</t>
    </r>
  </si>
  <si>
    <r>
      <rPr>
        <vertAlign val="superscript"/>
        <sz val="10"/>
        <rFont val="Arial"/>
        <family val="2"/>
      </rPr>
      <t>1</t>
    </r>
    <r>
      <rPr>
        <sz val="10"/>
        <rFont val="Arial"/>
        <family val="2"/>
      </rPr>
      <t xml:space="preserve"> See white fir HAP sheet for lab-scale test data and calculations.</t>
    </r>
  </si>
  <si>
    <t xml:space="preserve">Step Four: Convert White Fir Speciated HAP Emission Factors to "as Carbon" and Total </t>
  </si>
  <si>
    <r>
      <t>Speciated Compound "X" expressed as carbon</t>
    </r>
    <r>
      <rPr>
        <sz val="10"/>
        <rFont val="Arial"/>
        <family val="2"/>
      </rPr>
      <t xml:space="preserve"> = (RF</t>
    </r>
    <r>
      <rPr>
        <vertAlign val="subscript"/>
        <sz val="10"/>
        <rFont val="Arial"/>
        <family val="2"/>
      </rPr>
      <t>X</t>
    </r>
    <r>
      <rPr>
        <sz val="10"/>
        <rFont val="Arial"/>
        <family val="2"/>
      </rPr>
      <t>) X (SC</t>
    </r>
    <r>
      <rPr>
        <vertAlign val="subscript"/>
        <sz val="10"/>
        <rFont val="Arial"/>
        <family val="2"/>
      </rPr>
      <t>X</t>
    </r>
    <r>
      <rPr>
        <sz val="10"/>
        <rFont val="Arial"/>
        <family val="2"/>
      </rPr>
      <t>) X [(MW</t>
    </r>
    <r>
      <rPr>
        <vertAlign val="subscript"/>
        <sz val="10"/>
        <rFont val="Arial"/>
        <family val="2"/>
      </rPr>
      <t>C</t>
    </r>
    <r>
      <rPr>
        <sz val="10"/>
        <rFont val="Arial"/>
        <family val="2"/>
      </rPr>
      <t>) / (MW</t>
    </r>
    <r>
      <rPr>
        <vertAlign val="subscript"/>
        <sz val="10"/>
        <rFont val="Arial"/>
        <family val="2"/>
      </rPr>
      <t>X</t>
    </r>
    <r>
      <rPr>
        <sz val="10"/>
        <rFont val="Arial"/>
        <family val="2"/>
      </rPr>
      <t>)] X [(#C</t>
    </r>
    <r>
      <rPr>
        <vertAlign val="subscript"/>
        <sz val="10"/>
        <rFont val="Arial"/>
        <family val="2"/>
      </rPr>
      <t>X</t>
    </r>
    <r>
      <rPr>
        <sz val="10"/>
        <rFont val="Arial"/>
        <family val="2"/>
      </rPr>
      <t>) / (#C</t>
    </r>
    <r>
      <rPr>
        <vertAlign val="subscript"/>
        <sz val="10"/>
        <rFont val="Arial"/>
        <family val="2"/>
      </rPr>
      <t>C</t>
    </r>
    <r>
      <rPr>
        <sz val="10"/>
        <rFont val="Arial"/>
        <family val="2"/>
      </rPr>
      <t xml:space="preserve">)]  </t>
    </r>
  </si>
  <si>
    <t>where:</t>
  </si>
  <si>
    <r>
      <t>RF</t>
    </r>
    <r>
      <rPr>
        <vertAlign val="subscript"/>
        <sz val="10"/>
        <rFont val="Arial"/>
        <family val="2"/>
      </rPr>
      <t>X</t>
    </r>
    <r>
      <rPr>
        <sz val="10"/>
        <rFont val="Arial"/>
        <family val="2"/>
      </rPr>
      <t xml:space="preserve"> represents the flame ionization detector (FID) response factor (RF) for speciated compound "X"</t>
    </r>
  </si>
  <si>
    <r>
      <t>SC</t>
    </r>
    <r>
      <rPr>
        <vertAlign val="subscript"/>
        <sz val="10"/>
        <rFont val="Arial"/>
        <family val="2"/>
      </rPr>
      <t>X</t>
    </r>
    <r>
      <rPr>
        <sz val="10"/>
        <rFont val="Arial"/>
        <family val="2"/>
      </rPr>
      <t xml:space="preserve"> represents emissions of speciated compound "X" expressed as the entire mass of compound emitted</t>
    </r>
  </si>
  <si>
    <r>
      <t>MW</t>
    </r>
    <r>
      <rPr>
        <vertAlign val="subscript"/>
        <sz val="10"/>
        <rFont val="Arial"/>
        <family val="2"/>
      </rPr>
      <t>C</t>
    </r>
    <r>
      <rPr>
        <sz val="10"/>
        <rFont val="Arial"/>
        <family val="2"/>
      </rPr>
      <t xml:space="preserve"> equals "12.0110" representing the molecular weight (MW) for carbon as carbon is becoming the "basis" for expressing mass of speciated compound "X"</t>
    </r>
  </si>
  <si>
    <r>
      <t>MW</t>
    </r>
    <r>
      <rPr>
        <vertAlign val="subscript"/>
        <sz val="10"/>
        <rFont val="Arial"/>
        <family val="2"/>
      </rPr>
      <t>X</t>
    </r>
    <r>
      <rPr>
        <sz val="10"/>
        <rFont val="Arial"/>
        <family val="2"/>
      </rPr>
      <t xml:space="preserve"> represents the molecular weight for speciated compound "X"</t>
    </r>
  </si>
  <si>
    <r>
      <t>#C</t>
    </r>
    <r>
      <rPr>
        <vertAlign val="subscript"/>
        <sz val="10"/>
        <rFont val="Arial"/>
        <family val="2"/>
      </rPr>
      <t>X</t>
    </r>
    <r>
      <rPr>
        <sz val="10"/>
        <rFont val="Arial"/>
        <family val="2"/>
      </rPr>
      <t xml:space="preserve"> represents the number of carbon atoms in speciated compound "X"</t>
    </r>
  </si>
  <si>
    <r>
      <t>#C</t>
    </r>
    <r>
      <rPr>
        <vertAlign val="subscript"/>
        <sz val="10"/>
        <rFont val="Arial"/>
        <family val="2"/>
      </rPr>
      <t>C</t>
    </r>
    <r>
      <rPr>
        <sz val="10"/>
        <rFont val="Arial"/>
        <family val="2"/>
      </rPr>
      <t xml:space="preserve"> equals "1" as the single carbon atom is becoming the "basis" for expressing mass of speciated compound "X"</t>
    </r>
  </si>
  <si>
    <t>Speciated Compounds</t>
  </si>
  <si>
    <t>Temperature</t>
  </si>
  <si>
    <t>as Carbon</t>
  </si>
  <si>
    <t>SUM</t>
  </si>
  <si>
    <t>Element and Compound Information</t>
  </si>
  <si>
    <t>Element / Compound</t>
  </si>
  <si>
    <r>
      <t>FID RF</t>
    </r>
    <r>
      <rPr>
        <vertAlign val="superscript"/>
        <sz val="10"/>
        <rFont val="Arial"/>
        <family val="2"/>
      </rPr>
      <t>1</t>
    </r>
  </si>
  <si>
    <t>Molecular Weight</t>
  </si>
  <si>
    <t>Formula</t>
  </si>
  <si>
    <t>Number of Carbon</t>
  </si>
  <si>
    <t>Number of Hydrogen</t>
  </si>
  <si>
    <t>Number of Oxygen</t>
  </si>
  <si>
    <t xml:space="preserve"> (lb/lb-mol)</t>
  </si>
  <si>
    <t>Atoms</t>
  </si>
  <si>
    <r>
      <t>CH</t>
    </r>
    <r>
      <rPr>
        <vertAlign val="subscript"/>
        <sz val="10"/>
        <rFont val="Arial"/>
        <family val="2"/>
      </rPr>
      <t>4</t>
    </r>
    <r>
      <rPr>
        <sz val="10"/>
        <rFont val="Arial"/>
        <family val="2"/>
      </rPr>
      <t>0</t>
    </r>
  </si>
  <si>
    <r>
      <t>CH</t>
    </r>
    <r>
      <rPr>
        <vertAlign val="subscript"/>
        <sz val="10"/>
        <rFont val="Arial"/>
        <family val="2"/>
      </rPr>
      <t>2</t>
    </r>
    <r>
      <rPr>
        <sz val="10"/>
        <rFont val="Arial"/>
        <family val="2"/>
      </rPr>
      <t>O</t>
    </r>
  </si>
  <si>
    <r>
      <t>C</t>
    </r>
    <r>
      <rPr>
        <vertAlign val="subscript"/>
        <sz val="10"/>
        <rFont val="Arial"/>
        <family val="2"/>
      </rPr>
      <t>2</t>
    </r>
    <r>
      <rPr>
        <sz val="10"/>
        <rFont val="Arial"/>
        <family val="2"/>
      </rPr>
      <t>H</t>
    </r>
    <r>
      <rPr>
        <vertAlign val="subscript"/>
        <sz val="10"/>
        <rFont val="Arial"/>
        <family val="2"/>
      </rPr>
      <t>4</t>
    </r>
    <r>
      <rPr>
        <sz val="10"/>
        <rFont val="Arial"/>
        <family val="2"/>
      </rPr>
      <t>O</t>
    </r>
  </si>
  <si>
    <r>
      <t>C</t>
    </r>
    <r>
      <rPr>
        <vertAlign val="subscript"/>
        <sz val="10"/>
        <rFont val="Arial"/>
        <family val="2"/>
      </rPr>
      <t>3</t>
    </r>
    <r>
      <rPr>
        <sz val="10"/>
        <rFont val="Arial"/>
        <family val="2"/>
      </rPr>
      <t>H</t>
    </r>
    <r>
      <rPr>
        <vertAlign val="subscript"/>
        <sz val="10"/>
        <rFont val="Arial"/>
        <family val="2"/>
      </rPr>
      <t>6</t>
    </r>
    <r>
      <rPr>
        <sz val="10"/>
        <rFont val="Arial"/>
        <family val="2"/>
      </rPr>
      <t>O</t>
    </r>
  </si>
  <si>
    <r>
      <t>C</t>
    </r>
    <r>
      <rPr>
        <vertAlign val="subscript"/>
        <sz val="10"/>
        <rFont val="Arial"/>
        <family val="2"/>
      </rPr>
      <t>3</t>
    </r>
    <r>
      <rPr>
        <sz val="10"/>
        <rFont val="Arial"/>
        <family val="2"/>
      </rPr>
      <t>H</t>
    </r>
    <r>
      <rPr>
        <vertAlign val="subscript"/>
        <sz val="10"/>
        <rFont val="Arial"/>
        <family val="2"/>
      </rPr>
      <t>4</t>
    </r>
    <r>
      <rPr>
        <sz val="10"/>
        <rFont val="Arial"/>
        <family val="2"/>
      </rPr>
      <t>O</t>
    </r>
  </si>
  <si>
    <t>Propane</t>
  </si>
  <si>
    <r>
      <t>C</t>
    </r>
    <r>
      <rPr>
        <vertAlign val="subscript"/>
        <sz val="10"/>
        <rFont val="Arial"/>
        <family val="2"/>
      </rPr>
      <t>3</t>
    </r>
    <r>
      <rPr>
        <sz val="10"/>
        <rFont val="Arial"/>
        <family val="2"/>
      </rPr>
      <t>H</t>
    </r>
    <r>
      <rPr>
        <vertAlign val="subscript"/>
        <sz val="10"/>
        <rFont val="Arial"/>
        <family val="2"/>
      </rPr>
      <t>8</t>
    </r>
  </si>
  <si>
    <t>Carbon</t>
  </si>
  <si>
    <t>-</t>
  </si>
  <si>
    <t>C</t>
  </si>
  <si>
    <t>Hydrogen</t>
  </si>
  <si>
    <t>H</t>
  </si>
  <si>
    <t>Oxygen</t>
  </si>
  <si>
    <t>O</t>
  </si>
  <si>
    <r>
      <rPr>
        <vertAlign val="superscript"/>
        <sz val="10"/>
        <rFont val="Arial"/>
        <family val="2"/>
      </rPr>
      <t>1</t>
    </r>
    <r>
      <rPr>
        <sz val="10"/>
        <rFont val="Arial"/>
        <family val="2"/>
      </rPr>
      <t xml:space="preserve"> FID RF = volumetric concentration or "instrument display" / compound's actual  known concentration. Numerator and denominator expressed on same basis (ie. carbon, propane, etc) and concentration in units of "ppm." </t>
    </r>
  </si>
  <si>
    <t>Step Five: Subtract Speciated HAP Compounds from White Fir VOC Emission Factors and Convert Result to "as Propane"</t>
  </si>
  <si>
    <t>FROM STEP TWO</t>
  </si>
  <si>
    <t>FROM STEP FOUR</t>
  </si>
  <si>
    <t>as Carbon without</t>
  </si>
  <si>
    <t>as Propane without</t>
  </si>
  <si>
    <t xml:space="preserve"> (°F)</t>
  </si>
  <si>
    <t>MINUS</t>
  </si>
  <si>
    <t>EQUALS</t>
  </si>
  <si>
    <t>X  1.2238  =</t>
  </si>
  <si>
    <r>
      <t>Method 25A VOC as propane without speciated compounds  = (VOC</t>
    </r>
    <r>
      <rPr>
        <vertAlign val="subscript"/>
        <sz val="10"/>
        <rFont val="Arial"/>
        <family val="2"/>
      </rPr>
      <t>C</t>
    </r>
    <r>
      <rPr>
        <sz val="10"/>
        <rFont val="Arial"/>
        <family val="2"/>
      </rPr>
      <t>) X (1/RF</t>
    </r>
    <r>
      <rPr>
        <vertAlign val="subscript"/>
        <sz val="10"/>
        <rFont val="Arial"/>
        <family val="2"/>
      </rPr>
      <t>C3H8</t>
    </r>
    <r>
      <rPr>
        <sz val="10"/>
        <rFont val="Arial"/>
        <family val="2"/>
      </rPr>
      <t>) X [(MW</t>
    </r>
    <r>
      <rPr>
        <vertAlign val="subscript"/>
        <sz val="10"/>
        <rFont val="Arial"/>
        <family val="2"/>
      </rPr>
      <t>C3H8</t>
    </r>
    <r>
      <rPr>
        <sz val="10"/>
        <rFont val="Arial"/>
        <family val="2"/>
      </rPr>
      <t>) / (MW</t>
    </r>
    <r>
      <rPr>
        <vertAlign val="subscript"/>
        <sz val="10"/>
        <rFont val="Arial"/>
        <family val="2"/>
      </rPr>
      <t>C</t>
    </r>
    <r>
      <rPr>
        <sz val="10"/>
        <rFont val="Arial"/>
        <family val="2"/>
      </rPr>
      <t>)] X [(#C</t>
    </r>
    <r>
      <rPr>
        <vertAlign val="subscript"/>
        <sz val="10"/>
        <rFont val="Arial"/>
        <family val="2"/>
      </rPr>
      <t>C</t>
    </r>
    <r>
      <rPr>
        <sz val="10"/>
        <rFont val="Arial"/>
        <family val="2"/>
      </rPr>
      <t>) / (#C</t>
    </r>
    <r>
      <rPr>
        <vertAlign val="subscript"/>
        <sz val="10"/>
        <rFont val="Arial"/>
        <family val="2"/>
      </rPr>
      <t>C3H8</t>
    </r>
    <r>
      <rPr>
        <sz val="10"/>
        <rFont val="Arial"/>
        <family val="2"/>
      </rPr>
      <t>)]</t>
    </r>
  </si>
  <si>
    <r>
      <t>VOC</t>
    </r>
    <r>
      <rPr>
        <vertAlign val="subscript"/>
        <sz val="10"/>
        <rFont val="Arial"/>
        <family val="2"/>
      </rPr>
      <t>C</t>
    </r>
    <r>
      <rPr>
        <sz val="11"/>
        <color theme="1"/>
        <rFont val="Calibri"/>
        <family val="2"/>
        <scheme val="minor"/>
      </rPr>
      <t xml:space="preserve"> represents Method 25A VOC as carbon without speciated compounds</t>
    </r>
  </si>
  <si>
    <r>
      <t>RF</t>
    </r>
    <r>
      <rPr>
        <vertAlign val="subscript"/>
        <sz val="10"/>
        <rFont val="Arial"/>
        <family val="2"/>
      </rPr>
      <t>C3H8</t>
    </r>
    <r>
      <rPr>
        <sz val="10"/>
        <rFont val="Arial"/>
        <family val="2"/>
      </rPr>
      <t xml:space="preserve"> equals "1" and represents the FID RF for propane. All alkanes, including propane, have a RF of 1. </t>
    </r>
  </si>
  <si>
    <r>
      <t>MW</t>
    </r>
    <r>
      <rPr>
        <vertAlign val="subscript"/>
        <sz val="10"/>
        <rFont val="Arial"/>
        <family val="2"/>
      </rPr>
      <t>C3H8</t>
    </r>
    <r>
      <rPr>
        <sz val="10"/>
        <rFont val="Arial"/>
        <family val="2"/>
      </rPr>
      <t xml:space="preserve"> equals "44.0962" and represents the molecular weight for propane; the compound that is the "basis" for expressing mass of VOC per WPP1 VOC</t>
    </r>
  </si>
  <si>
    <r>
      <t>MW</t>
    </r>
    <r>
      <rPr>
        <vertAlign val="subscript"/>
        <sz val="10"/>
        <rFont val="Arial"/>
        <family val="2"/>
      </rPr>
      <t>C</t>
    </r>
    <r>
      <rPr>
        <sz val="10"/>
        <rFont val="Arial"/>
        <family val="2"/>
      </rPr>
      <t xml:space="preserve"> equals "12.0110" and represents the molecular weight for carbon</t>
    </r>
  </si>
  <si>
    <r>
      <t>#C</t>
    </r>
    <r>
      <rPr>
        <vertAlign val="subscript"/>
        <sz val="10"/>
        <rFont val="Arial"/>
        <family val="2"/>
      </rPr>
      <t>C</t>
    </r>
    <r>
      <rPr>
        <sz val="10"/>
        <rFont val="Arial"/>
        <family val="2"/>
      </rPr>
      <t xml:space="preserve"> equals "1" as the single carbon atom was the "basis" for which Method 25A VOC test results were determined as illustrated in Step One of this spreadsheet</t>
    </r>
  </si>
  <si>
    <r>
      <t>#C</t>
    </r>
    <r>
      <rPr>
        <vertAlign val="subscript"/>
        <sz val="10"/>
        <rFont val="Arial"/>
        <family val="2"/>
      </rPr>
      <t>C3H8</t>
    </r>
    <r>
      <rPr>
        <sz val="10"/>
        <rFont val="Arial"/>
        <family val="2"/>
      </rPr>
      <t xml:space="preserve"> equals "3" as three carbon atoms are present within propane; the compound that is the "basis" for expressing mass of VOC per WPP1 VOC</t>
    </r>
  </si>
  <si>
    <t>Note:</t>
  </si>
  <si>
    <r>
      <t>The following portion from the equation immediately above, (1/RF</t>
    </r>
    <r>
      <rPr>
        <vertAlign val="subscript"/>
        <sz val="10"/>
        <rFont val="Arial"/>
        <family val="2"/>
      </rPr>
      <t>C3H8</t>
    </r>
    <r>
      <rPr>
        <sz val="10"/>
        <rFont val="Arial"/>
        <family val="2"/>
      </rPr>
      <t>) X [(MW</t>
    </r>
    <r>
      <rPr>
        <vertAlign val="subscript"/>
        <sz val="10"/>
        <rFont val="Arial"/>
        <family val="2"/>
      </rPr>
      <t>C3H8</t>
    </r>
    <r>
      <rPr>
        <sz val="10"/>
        <rFont val="Arial"/>
        <family val="2"/>
      </rPr>
      <t>) / (MW</t>
    </r>
    <r>
      <rPr>
        <vertAlign val="subscript"/>
        <sz val="10"/>
        <rFont val="Arial"/>
        <family val="2"/>
      </rPr>
      <t>C</t>
    </r>
    <r>
      <rPr>
        <sz val="10"/>
        <rFont val="Arial"/>
        <family val="2"/>
      </rPr>
      <t>)] X [(#C</t>
    </r>
    <r>
      <rPr>
        <vertAlign val="subscript"/>
        <sz val="10"/>
        <rFont val="Arial"/>
        <family val="2"/>
      </rPr>
      <t>C</t>
    </r>
    <r>
      <rPr>
        <sz val="10"/>
        <rFont val="Arial"/>
        <family val="2"/>
      </rPr>
      <t>) / (#C</t>
    </r>
    <r>
      <rPr>
        <vertAlign val="subscript"/>
        <sz val="10"/>
        <rFont val="Arial"/>
        <family val="2"/>
      </rPr>
      <t>C3H8</t>
    </r>
    <r>
      <rPr>
        <sz val="10"/>
        <rFont val="Arial"/>
        <family val="2"/>
      </rPr>
      <t xml:space="preserve">)], equals 1.2238 and can be referred to as the "propane mass conversion factor."  </t>
    </r>
  </si>
  <si>
    <t>Step Six: Calculate WPP1 VOC by Adding Speciated HAP Compounds to White Fir VOC Emission Factors "as Propane"</t>
  </si>
  <si>
    <t>WPP1 VOC = Method 25A VOC as propane without speciated compounds + ∑ speciated compounds expressed as the entire mass of compound</t>
  </si>
  <si>
    <t>FROM STEP FIVE</t>
  </si>
  <si>
    <t>FROM STEP THREE</t>
  </si>
  <si>
    <t xml:space="preserve">Formaldehyde </t>
  </si>
  <si>
    <t xml:space="preserve">Acetaldehyde </t>
  </si>
  <si>
    <t xml:space="preserve">Propionaldehyde </t>
  </si>
  <si>
    <t xml:space="preserve">Acrolein        </t>
  </si>
  <si>
    <t>WPP1 VOC</t>
  </si>
  <si>
    <t>PLUS</t>
  </si>
  <si>
    <t>Volatile Organic Compound Emission Factors for Drying Western Hemlock Lumber</t>
  </si>
  <si>
    <t xml:space="preserve">This sheet presents lab-scale VOC and HAP test data and calculations used to create VOC EF for drying western hemlock lumber. The VOC test method used (EPA Reference Method 25A) has some limitations in that it misses some HAP (or portions of HAP) compounds that are VOC and known to exist and reports the results “as carbon” which only accounts for the carbon portion of each compound measured. The missed HAP compounds are accounted for through separate testing. The VOC test data is adjusted to fully account for five known HAPs that are VOC using separate HAP (speciated) test data and is reported “as propane” to better represent all of the unspeciated VOC compounds. This technique is consistent with EPA’s Interim VOC Measurement Protocol for the Wood Products Industry - July 2007 (WPP1 VOC) except that the VOC results are adjusted to account for not only methanol and formaldehyde but also acetaldehyde, propionaldehyde and acrolein. </t>
  </si>
  <si>
    <r>
      <t xml:space="preserve">Specifically, EFs are calculated from the VOC and HAP test data based on the </t>
    </r>
    <r>
      <rPr>
        <b/>
        <sz val="10"/>
        <color rgb="FFFF0000"/>
        <rFont val="Arial"/>
        <family val="2"/>
      </rPr>
      <t>average</t>
    </r>
    <r>
      <rPr>
        <sz val="10"/>
        <color rgb="FF000000"/>
        <rFont val="Arial"/>
        <family val="2"/>
      </rPr>
      <t xml:space="preserve"> value of actual lab-scale test data when three or more data points are available and on the </t>
    </r>
    <r>
      <rPr>
        <b/>
        <sz val="10"/>
        <color rgb="FFFF0000"/>
        <rFont val="Arial"/>
        <family val="2"/>
      </rPr>
      <t>average</t>
    </r>
    <r>
      <rPr>
        <sz val="10"/>
        <color rgb="FF000000"/>
        <rFont val="Arial"/>
        <family val="2"/>
      </rPr>
      <t xml:space="preserve"> value when less than three data points are available. When actual test data is not available for this wood species, data for a similar species is substituted as noted. When there are more than one similar species, the highest of the EF for the similar species is substituted. That portion of the (speciated) HAP compounds that are measured by the VOC test method (based on known flame ionization detector response factors) is subtracted from the VOC EF. The remaining “unspeciated” VOC EF is adjusted to represent propane rather than carbon and then added to the speciated HAP EF to provide the “total” VOC EF.</t>
    </r>
  </si>
  <si>
    <r>
      <t>Step One: Compile Western Hemlock VOC Emission Test Data by Drying Temperature</t>
    </r>
    <r>
      <rPr>
        <b/>
        <u/>
        <vertAlign val="superscript"/>
        <sz val="10"/>
        <rFont val="Arial"/>
        <family val="2"/>
      </rPr>
      <t>1</t>
    </r>
  </si>
  <si>
    <r>
      <t>Moisture Content</t>
    </r>
    <r>
      <rPr>
        <vertAlign val="superscript"/>
        <sz val="10"/>
        <rFont val="Arial"/>
        <family val="2"/>
      </rPr>
      <t>2</t>
    </r>
    <r>
      <rPr>
        <sz val="10"/>
        <rFont val="Arial"/>
        <family val="2"/>
      </rPr>
      <t xml:space="preserve"> (%)</t>
    </r>
  </si>
  <si>
    <t>126.6 / 15</t>
  </si>
  <si>
    <t>139.3 / 15</t>
  </si>
  <si>
    <t>127.8 / 15</t>
  </si>
  <si>
    <t>132.7 / 15</t>
  </si>
  <si>
    <t>114.8 / 15</t>
  </si>
  <si>
    <t>103.1 / 15</t>
  </si>
  <si>
    <t>98.0 / 15</t>
  </si>
  <si>
    <t>115.7 / 15</t>
  </si>
  <si>
    <t>2x4 or 2x6</t>
  </si>
  <si>
    <t>93.5 / 17.5</t>
  </si>
  <si>
    <t>102.3 / 14.7</t>
  </si>
  <si>
    <t>88.8 / 15</t>
  </si>
  <si>
    <t>56.8 / 15</t>
  </si>
  <si>
    <t>8, 11</t>
  </si>
  <si>
    <t>51.1 / 15</t>
  </si>
  <si>
    <t>112.8 / 15</t>
  </si>
  <si>
    <t xml:space="preserve">JUM VE-7 </t>
  </si>
  <si>
    <t>81.0 / 15</t>
  </si>
  <si>
    <t>73.7 / 15</t>
  </si>
  <si>
    <t>100.1 / 15</t>
  </si>
  <si>
    <t>76.0 / 15</t>
  </si>
  <si>
    <t>9, 11</t>
  </si>
  <si>
    <t>83.9 / 15.0</t>
  </si>
  <si>
    <t>98.6 / 15.0</t>
  </si>
  <si>
    <t>112.9 / 15</t>
  </si>
  <si>
    <t>119.7 / 15</t>
  </si>
  <si>
    <t>6, 11</t>
  </si>
  <si>
    <t>82 / 15</t>
  </si>
  <si>
    <t>77.4 / 15</t>
  </si>
  <si>
    <t>101.7 / 15</t>
  </si>
  <si>
    <t>81.6 / 15.0</t>
  </si>
  <si>
    <t>76.2 / 15.0</t>
  </si>
  <si>
    <r>
      <rPr>
        <vertAlign val="superscript"/>
        <sz val="10"/>
        <rFont val="Arial"/>
        <family val="2"/>
      </rPr>
      <t>1</t>
    </r>
    <r>
      <rPr>
        <sz val="10"/>
        <rFont val="Arial"/>
        <family val="2"/>
      </rPr>
      <t xml:space="preserve"> Blue highlight denotes data not considered by EPA Region 10 in 2012. The four test runs not considered here were obtained from a single "sample" and appeared to use a much longer drying cycle than would be in common use in the Pacific Northwest. Therefore, these highlighted values were not used in the EF derivation.</t>
    </r>
  </si>
  <si>
    <r>
      <rPr>
        <vertAlign val="superscript"/>
        <sz val="10"/>
        <rFont val="Arial"/>
        <family val="2"/>
      </rPr>
      <t xml:space="preserve">2 </t>
    </r>
    <r>
      <rPr>
        <sz val="10"/>
        <rFont val="Arial"/>
        <family val="2"/>
      </rPr>
      <t xml:space="preserve"> Dry basis. Moisture content = (weight of water / weight wood) x 100</t>
    </r>
  </si>
  <si>
    <r>
      <t xml:space="preserve">Step Two: Calculate Western Hemlock VOC Emission Factors "as Carbon" Based on </t>
    </r>
    <r>
      <rPr>
        <b/>
        <u/>
        <sz val="10"/>
        <color rgb="FFFF0000"/>
        <rFont val="Arial"/>
        <family val="2"/>
      </rPr>
      <t xml:space="preserve">Average </t>
    </r>
    <r>
      <rPr>
        <b/>
        <u/>
        <sz val="10"/>
        <rFont val="Arial"/>
        <family val="2"/>
      </rPr>
      <t>Test Data</t>
    </r>
  </si>
  <si>
    <r>
      <t xml:space="preserve">Step Three: Compile Western Hemlock Speciated HAP Emission Factors Based on </t>
    </r>
    <r>
      <rPr>
        <b/>
        <u/>
        <sz val="10"/>
        <color rgb="FFFF0000"/>
        <rFont val="Arial"/>
        <family val="2"/>
      </rPr>
      <t>Average</t>
    </r>
    <r>
      <rPr>
        <b/>
        <u/>
        <sz val="10"/>
        <rFont val="Arial"/>
        <family val="2"/>
      </rPr>
      <t xml:space="preserve"> Test Data</t>
    </r>
    <r>
      <rPr>
        <b/>
        <u/>
        <vertAlign val="superscript"/>
        <sz val="10"/>
        <rFont val="Arial"/>
        <family val="2"/>
      </rPr>
      <t>1</t>
    </r>
  </si>
  <si>
    <r>
      <rPr>
        <vertAlign val="superscript"/>
        <sz val="10"/>
        <rFont val="Arial"/>
        <family val="2"/>
      </rPr>
      <t>1</t>
    </r>
    <r>
      <rPr>
        <sz val="10"/>
        <rFont val="Arial"/>
        <family val="2"/>
      </rPr>
      <t xml:space="preserve"> See western hemlock HAP sheet for lab-scale test data and calculations.</t>
    </r>
  </si>
  <si>
    <t xml:space="preserve">Step Four: Convert Western Hemlock Speciated HAP Emission Factors to "as Carbon" and Total </t>
  </si>
  <si>
    <t>Step Five: Subtract Speciated HAP Compounds from Western Hemlock VOC Emission Factors and Convert Result to "as Propane"</t>
  </si>
  <si>
    <t>Step Six: Calculate WPP1 VOC by Adding Speciated HAP Compounds to Western Hemlock VOC Emission Factors "as Propane"</t>
  </si>
  <si>
    <t>Volatile Organic Compound Emission Factors for Western Red Cedar Lumber</t>
  </si>
  <si>
    <t xml:space="preserve">This sheet presents lab-scale VOC and HAP test data and calculations used to create VOC EF for drying western red cedar. The VOC test method used (EPA Reference Method 25A) has some limitations in that it misses some HAP (or portions of HAP) compounds that are VOC and known to exist and reports the results “as carbon” which only accounts for the carbon portion of each compound measured. The missed HAP compounds are accounted for through separate testing. The VOC test data is adjusted to fully account for five known HAPs that are VOC using separate HAP (speciated) test data and is reported “as propane” to better represent all of the unspeciated VOC compounds. This technique is consistent with EPA’s Interim VOC Measurement Protocol for the Wood Products Industry - July 2007 (WPP1 VOC) except that the VOC results are adjusted to account for not only methanol and formaldehyde but also acetaldehyde, propionaldehyde and acrolein. </t>
  </si>
  <si>
    <t>Step One: Compile Western Red Cedar VOC Emission Test Data by Drying Temperature</t>
  </si>
  <si>
    <t>1x4</t>
  </si>
  <si>
    <t>33.3 / 15</t>
  </si>
  <si>
    <t>44.9 / 15</t>
  </si>
  <si>
    <r>
      <rPr>
        <vertAlign val="superscript"/>
        <sz val="10"/>
        <rFont val="Arial"/>
        <family val="2"/>
      </rPr>
      <t>1</t>
    </r>
    <r>
      <rPr>
        <sz val="10"/>
        <rFont val="Arial"/>
        <family val="2"/>
      </rPr>
      <t xml:space="preserve"> Dry basis. Moisture content = (weight of water / weight wood) x 100</t>
    </r>
  </si>
  <si>
    <r>
      <t xml:space="preserve">Step Two: Calculate Western Red Cedar VOC Emission Factors "as Carbon" Based on </t>
    </r>
    <r>
      <rPr>
        <b/>
        <u/>
        <sz val="10"/>
        <color rgb="FFFF0000"/>
        <rFont val="Arial"/>
        <family val="2"/>
      </rPr>
      <t>Average</t>
    </r>
    <r>
      <rPr>
        <b/>
        <u/>
        <sz val="10"/>
        <rFont val="Arial"/>
        <family val="2"/>
      </rPr>
      <t xml:space="preserve"> Test Data</t>
    </r>
    <r>
      <rPr>
        <b/>
        <u/>
        <vertAlign val="superscript"/>
        <sz val="10"/>
        <rFont val="Arial"/>
        <family val="2"/>
      </rPr>
      <t>1</t>
    </r>
  </si>
  <si>
    <r>
      <rPr>
        <vertAlign val="superscript"/>
        <sz val="10"/>
        <rFont val="Arial"/>
        <family val="2"/>
      </rPr>
      <t>1</t>
    </r>
    <r>
      <rPr>
        <sz val="10"/>
        <rFont val="Arial"/>
        <family val="2"/>
      </rPr>
      <t xml:space="preserve"> In the absence of western red cedar test data for high-temperature drying, white fir test data has been substituted. Western red cedar, white fir and western hemlock are similar in that all three are non-resinous softwood species in the scientific classification order Pinales. See the white fir and western hemlock VOC sheets for lab-scale test data and calculations.</t>
    </r>
  </si>
  <si>
    <r>
      <rPr>
        <vertAlign val="superscript"/>
        <sz val="10"/>
        <rFont val="Arial"/>
        <family val="2"/>
      </rPr>
      <t>2</t>
    </r>
    <r>
      <rPr>
        <sz val="10"/>
        <rFont val="Arial"/>
        <family val="2"/>
      </rPr>
      <t xml:space="preserve"> Because VOC emissions appear to be dependent upon drying temperature in other species (no observed high-temperature observations for western red cedar), </t>
    </r>
  </si>
  <si>
    <t xml:space="preserve">separate values are calculated for low and high-temperature drying. </t>
  </si>
  <si>
    <r>
      <t xml:space="preserve">Step Three: Compile Western Red Cedar Speciated HAP Emission Factors Based on </t>
    </r>
    <r>
      <rPr>
        <b/>
        <u/>
        <sz val="10"/>
        <color rgb="FFFF0000"/>
        <rFont val="Arial"/>
        <family val="2"/>
      </rPr>
      <t xml:space="preserve">Average </t>
    </r>
    <r>
      <rPr>
        <b/>
        <u/>
        <sz val="10"/>
        <rFont val="Arial"/>
        <family val="2"/>
      </rPr>
      <t>Test Data</t>
    </r>
    <r>
      <rPr>
        <b/>
        <u/>
        <vertAlign val="superscript"/>
        <sz val="10"/>
        <rFont val="Arial"/>
        <family val="2"/>
      </rPr>
      <t>1</t>
    </r>
  </si>
  <si>
    <r>
      <rPr>
        <vertAlign val="superscript"/>
        <sz val="10"/>
        <rFont val="Arial"/>
        <family val="2"/>
      </rPr>
      <t>1</t>
    </r>
    <r>
      <rPr>
        <sz val="10"/>
        <rFont val="Arial"/>
        <family val="2"/>
      </rPr>
      <t xml:space="preserve"> See western red cedar HAP sheet for lab-scale test data and calculations.</t>
    </r>
  </si>
  <si>
    <t xml:space="preserve">Step Four: Convert Western Red Cedar Speciated HAP Emission Factors to "as Carbon" and Total </t>
  </si>
  <si>
    <t>Step Five: Subtract Speciated HAP Compounds from Western Red Cedar VOC Emission Factors and Convert Result to "as Propane"</t>
  </si>
  <si>
    <r>
      <t>VOC</t>
    </r>
    <r>
      <rPr>
        <vertAlign val="subscript"/>
        <sz val="10"/>
        <rFont val="Arial"/>
        <family val="2"/>
      </rPr>
      <t>C</t>
    </r>
    <r>
      <rPr>
        <sz val="10"/>
        <rFont val="Arial"/>
        <family val="2"/>
      </rPr>
      <t xml:space="preserve"> represents Method 25A VOC as carbon without speciated compounds</t>
    </r>
  </si>
  <si>
    <t>Step Six: Calculate WPP1 VOC by Adding Speciated HAP Compounds to Western Red Cedar VOC Emission Factors "as Propane"</t>
  </si>
  <si>
    <t>Volatile Organic Compound Emission Factors for Drying Douglas Fir Lumber</t>
  </si>
  <si>
    <t xml:space="preserve">This sheet presents lab-scale VOC and HAP test data and calculations used to create VOC EF for drying douglas fir lumber. The VOC test method used (EPA Reference Method 25A) has some limitations in that it misses some HAP (or portions of HAP) compounds that are VOC and known to exist and reports the results “as carbon” which only accounts for the carbon portion of each compound measured. The missed HAP compounds are accounted for through separate testing. The VOC test data is adjusted to fully account for five known HAPs that are VOC using separate HAP (speciated) test data and is reported “as propane” to better represent all of the unspeciated VOC compounds. This technique is consistent with EPA’s Interim VOC Measurement Protocol for the Wood Products Industry - July 2007 (WPP1 VOC) except that the VOC results are adjusted to account for not only methanol and formaldehyde but also acetaldehyde, propionaldehyde and acrolein. </t>
  </si>
  <si>
    <t>Step One: Compile Douglas Fir VOC Emission Test Data by Drying Temperature</t>
  </si>
  <si>
    <t>37.3 / 15</t>
  </si>
  <si>
    <t>3, 4, 12</t>
  </si>
  <si>
    <t>40.3 / 15</t>
  </si>
  <si>
    <t>31.9 / 15</t>
  </si>
  <si>
    <t>79.9 / 15</t>
  </si>
  <si>
    <t>56.9 / 15</t>
  </si>
  <si>
    <t>38.9 / 15</t>
  </si>
  <si>
    <t>56.3 / 15</t>
  </si>
  <si>
    <t>43.7 / 15</t>
  </si>
  <si>
    <t>4x4</t>
  </si>
  <si>
    <t>29.8 / 19</t>
  </si>
  <si>
    <t>44.7 / 15</t>
  </si>
  <si>
    <t>64.3 / 15</t>
  </si>
  <si>
    <t>59.5 / 15</t>
  </si>
  <si>
    <t>73 / 12</t>
  </si>
  <si>
    <t>73 / 15</t>
  </si>
  <si>
    <t>47.7 / 15</t>
  </si>
  <si>
    <r>
      <rPr>
        <vertAlign val="superscript"/>
        <sz val="10"/>
        <rFont val="Arial"/>
        <family val="2"/>
      </rPr>
      <t xml:space="preserve">1 </t>
    </r>
    <r>
      <rPr>
        <sz val="10"/>
        <rFont val="Arial"/>
        <family val="2"/>
      </rPr>
      <t xml:space="preserve">Dry basis. Moisture content = (weight of water / weight wood) x 100. </t>
    </r>
  </si>
  <si>
    <r>
      <rPr>
        <vertAlign val="superscript"/>
        <sz val="10"/>
        <rFont val="Arial"/>
        <family val="2"/>
      </rPr>
      <t>1</t>
    </r>
    <r>
      <rPr>
        <sz val="10"/>
        <rFont val="Arial"/>
        <family val="2"/>
      </rPr>
      <t xml:space="preserve"> See douglas fir HAP sheet for lab-scale test data and calculations.</t>
    </r>
  </si>
  <si>
    <t xml:space="preserve">Step Four: Convert Douglas Fir Speciated HAP Emission Factors to "as Carbon" and Total </t>
  </si>
  <si>
    <t>Step Five: Subtract Speciated HAP Compounds from Douglas Fir VOC Emission Factors and Convert Result to "as Propane"</t>
  </si>
  <si>
    <t>Step Six: Calculate WPP1 VOC by Adding Speciated HAP Compounds to Douglas Fir VOC Emission Factors "as Propane"</t>
  </si>
  <si>
    <r>
      <t xml:space="preserve">Specifically, EFs are calculated from the VOC and HAP test data based on the </t>
    </r>
    <r>
      <rPr>
        <b/>
        <sz val="10"/>
        <color rgb="FFFF0000"/>
        <rFont val="Arial"/>
        <family val="2"/>
      </rPr>
      <t xml:space="preserve"> average</t>
    </r>
    <r>
      <rPr>
        <sz val="10"/>
        <color rgb="FFFF0000"/>
        <rFont val="Arial"/>
        <family val="2"/>
      </rPr>
      <t xml:space="preserve"> </t>
    </r>
    <r>
      <rPr>
        <sz val="10"/>
        <color rgb="FF000000"/>
        <rFont val="Arial"/>
        <family val="2"/>
      </rPr>
      <t xml:space="preserve">value of actual lab-scale test data when three or more data points are available and on the </t>
    </r>
    <r>
      <rPr>
        <b/>
        <sz val="10"/>
        <color rgb="FFFF0000"/>
        <rFont val="Arial"/>
        <family val="2"/>
      </rPr>
      <t>average</t>
    </r>
    <r>
      <rPr>
        <sz val="10"/>
        <color rgb="FF000000"/>
        <rFont val="Arial"/>
        <family val="2"/>
      </rPr>
      <t xml:space="preserve"> value when less than three data points are available. When actual test data is not available for this wood species, data for a similar species is substituted as noted. When there are more than one similar species, the highest of the EF for the similar species is substituted. That portion of the (speciated) HAP compounds that are measured by the VOC test method (based on known flame ionization detector response factors) is subtracted from the VOC EF. The remaining “unspeciated” VOC EF is adjusted to represent propane rather than carbon and then added to the speciated HAP EF to provide the “total” VOC EF.</t>
    </r>
  </si>
  <si>
    <r>
      <t xml:space="preserve">Step Two: Calculate Douglas Fir VOC Emission Factors "as Carbon" Based on </t>
    </r>
    <r>
      <rPr>
        <b/>
        <u/>
        <sz val="10"/>
        <color rgb="FFFF0000"/>
        <rFont val="Arial"/>
        <family val="2"/>
      </rPr>
      <t xml:space="preserve">Average </t>
    </r>
    <r>
      <rPr>
        <b/>
        <u/>
        <sz val="10"/>
        <rFont val="Arial"/>
        <family val="2"/>
      </rPr>
      <t>Test Data</t>
    </r>
  </si>
  <si>
    <r>
      <t>Step Three: Compile Douglas Fir Speciated HAP Emission Factors Based on Average Test Data</t>
    </r>
    <r>
      <rPr>
        <b/>
        <u/>
        <vertAlign val="superscript"/>
        <sz val="10"/>
        <rFont val="Arial"/>
        <family val="2"/>
      </rPr>
      <t>1</t>
    </r>
  </si>
  <si>
    <t>32.7 / 15</t>
  </si>
  <si>
    <r>
      <rPr>
        <vertAlign val="superscript"/>
        <sz val="10"/>
        <rFont val="Arial"/>
        <family val="2"/>
      </rPr>
      <t>2</t>
    </r>
    <r>
      <rPr>
        <sz val="10"/>
        <rFont val="Arial"/>
        <family val="2"/>
      </rPr>
      <t xml:space="preserve"> Dry basis. Moisture content = (weight of water / weight wood) x 100</t>
    </r>
  </si>
  <si>
    <t xml:space="preserve"> </t>
  </si>
  <si>
    <r>
      <rPr>
        <vertAlign val="superscript"/>
        <sz val="10"/>
        <rFont val="Arial"/>
        <family val="2"/>
      </rPr>
      <t>1</t>
    </r>
    <r>
      <rPr>
        <sz val="10"/>
        <rFont val="Arial"/>
        <family val="2"/>
      </rPr>
      <t xml:space="preserve"> In the absence of white spruce test data for low-temperature drying, high-temperature test data has been substituted. </t>
    </r>
  </si>
  <si>
    <r>
      <rPr>
        <vertAlign val="superscript"/>
        <sz val="10"/>
        <rFont val="Arial"/>
        <family val="2"/>
      </rPr>
      <t>2</t>
    </r>
    <r>
      <rPr>
        <sz val="10"/>
        <rFont val="Arial"/>
        <family val="2"/>
      </rPr>
      <t xml:space="preserve"> Because VOC emissions appear to be dependent upon drying temperature in other species (no observed low-temperature observations for white spruce), separate values are calculated for low and high-temperature drying.</t>
    </r>
  </si>
  <si>
    <r>
      <t>Step Three: Compile Engelmann Spruce Speciated HAP Emission Factors Based on Maximum/90th Percentile Test Data</t>
    </r>
    <r>
      <rPr>
        <b/>
        <u/>
        <vertAlign val="superscript"/>
        <sz val="10"/>
        <rFont val="Arial"/>
        <family val="2"/>
      </rPr>
      <t>1</t>
    </r>
  </si>
  <si>
    <t>Volatile Organic Compound Emission Factors for Drying White Spruce Lumber</t>
  </si>
  <si>
    <t xml:space="preserve">This sheet presents lab-scale VOC and HAP test data and calculations used to create VOC EF for white spruce lumber. The VOC test method used (EPA Reference Method 25A) has some limitations in that it misses some HAP (or portions of HAP) compounds that are VOC and known to exist and reports the results “as carbon” which only accounts for the carbon portion of each compound measured. The missed HAP compounds are accounted for through separate testing. The VOC test data is adjusted to fully account for five known HAPs that are VOC using separate HAP (speciated) test data and is reported “as propane” to better represent all of the unspeciated VOC compounds. This technique is consistent with EPA’s Interim VOC Measurement Protocol for the Wood Products Industry - July 2007 (WPP1 VOC) except that the VOC results are adjusted to account for not only methanol and formaldehyde but also acetaldehyde, propionaldehyde and acrolein. </t>
  </si>
  <si>
    <r>
      <t>Step One: Compile VOC Emission Test Data for White Spruce by Drying Temperature</t>
    </r>
    <r>
      <rPr>
        <b/>
        <u/>
        <vertAlign val="superscript"/>
        <sz val="10"/>
        <rFont val="Arial"/>
        <family val="2"/>
      </rPr>
      <t>1</t>
    </r>
  </si>
  <si>
    <r>
      <rPr>
        <vertAlign val="superscript"/>
        <sz val="10"/>
        <rFont val="Arial"/>
        <family val="2"/>
      </rPr>
      <t>1</t>
    </r>
    <r>
      <rPr>
        <sz val="10"/>
        <rFont val="Arial"/>
        <family val="2"/>
      </rPr>
      <t xml:space="preserve"> In the absence of engelmann spruce test data, use white spruce test data. The two wood species are similar in that both are resinous softwood species in the scientific classification genus Picea.</t>
    </r>
  </si>
  <si>
    <r>
      <t xml:space="preserve">Step Two: Calculate White Spruce VOC Emission Factors "as Carbon" Based on </t>
    </r>
    <r>
      <rPr>
        <b/>
        <u/>
        <sz val="10"/>
        <color rgb="FFFF0000"/>
        <rFont val="Arial"/>
        <family val="2"/>
      </rPr>
      <t>Average</t>
    </r>
    <r>
      <rPr>
        <b/>
        <u/>
        <sz val="10"/>
        <rFont val="Arial"/>
        <family val="2"/>
      </rPr>
      <t xml:space="preserve">  Test Data</t>
    </r>
    <r>
      <rPr>
        <b/>
        <u/>
        <vertAlign val="superscript"/>
        <sz val="10"/>
        <rFont val="Arial"/>
        <family val="2"/>
      </rPr>
      <t>1</t>
    </r>
  </si>
  <si>
    <r>
      <rPr>
        <vertAlign val="superscript"/>
        <sz val="10"/>
        <rFont val="Arial"/>
        <family val="2"/>
      </rPr>
      <t>1</t>
    </r>
    <r>
      <rPr>
        <sz val="10"/>
        <rFont val="Arial"/>
        <family val="2"/>
      </rPr>
      <t xml:space="preserve"> See white spruce HAP sheet for lab-scale test data and calculations.</t>
    </r>
  </si>
  <si>
    <t xml:space="preserve">Step Four: Convert White Spruce Speciated HAP Emission Factors to "as Carbon" and Total </t>
  </si>
  <si>
    <t>Step Five: Subtract Speciated HAP Compounds from White Spruce VOC Emission Factors and Convert Result to "as Propane"</t>
  </si>
  <si>
    <t>Step Six: Calculate WPP1 VOC by Adding Speciated HAP Compounds to White Spruce VOC Emission Factors "as Propane"</t>
  </si>
  <si>
    <t>There was no data for this species in DEQ's 2007 study.</t>
  </si>
  <si>
    <t>Volatile Organic Compound Emission Factors for Drying Larch Lumber</t>
  </si>
  <si>
    <t xml:space="preserve">This sheet presents lab-scale VOC and HAP test data and calculations used to create VOC EF for drying larch lumber. The VOC test method used (EPA Reference Method 25A) has some limitations in that it misses some HAP (or portions of HAP) compounds that are VOC and known to exist and reports the results “as carbon” which only accounts for the carbon portion of each compound measured. The missed HAP compounds are accounted for through separate testing. The VOC test data is adjusted to fully account for five known HAPs that are VOC using separate HAP (speciated) test data and is reported “as propane” to better represent all of the unspeciated VOC compounds. This technique is consistent with EPA’s Interim VOC Measurement Protocol for the Wood Products Industry - July 2007 (WPP1 VOC) except that the VOC results are adjusted to account for not only methanol and formaldehyde but also acetaldehyde, propionaldehyde and acrolein. </t>
  </si>
  <si>
    <r>
      <t>Larch WPP1 VOC Emission Factors</t>
    </r>
    <r>
      <rPr>
        <b/>
        <u/>
        <vertAlign val="superscript"/>
        <sz val="10"/>
        <rFont val="Arial"/>
        <family val="2"/>
      </rPr>
      <t>1</t>
    </r>
  </si>
  <si>
    <t>≤200</t>
  </si>
  <si>
    <r>
      <rPr>
        <vertAlign val="superscript"/>
        <sz val="10"/>
        <rFont val="Arial"/>
        <family val="2"/>
      </rPr>
      <t>1</t>
    </r>
    <r>
      <rPr>
        <sz val="10"/>
        <rFont val="Arial"/>
        <family val="2"/>
      </rPr>
      <t xml:space="preserve"> In the absence of larch test data, douglas fir test data has been substituted. Larch is similar to douglas fir, engelmann spruce, white spruce, lodgepole pine, ponderosa pine and western white pine in that all seven species are resinous softwood species in the scientific classification order Pinaceae, but larch does not share a common genus with any of these species. It appears to be most similar to douglas fir, engelmann spruce and white spruce in that the four species have small, sparse resin canals as opposed to the large numerous resin canals of the pines. See hhtp://www.faculty.sfasu.edu/mcbroommatth/lectures/wood_science/lab_2_resin_canal_species.pdf. See the douglas fir and englemann spruce VOC sheets for lab-scale test data and calculations.</t>
    </r>
  </si>
  <si>
    <r>
      <rPr>
        <vertAlign val="superscript"/>
        <sz val="10"/>
        <rFont val="Arial"/>
        <family val="2"/>
      </rPr>
      <t xml:space="preserve"> 2</t>
    </r>
    <r>
      <rPr>
        <sz val="10"/>
        <rFont val="Arial"/>
        <family val="2"/>
      </rPr>
      <t xml:space="preserve"> Because VOC emissions appear to be dependent upon drying temperature in other species (no observations for larch), separate values are calculated for low and high-temperature drying.</t>
    </r>
  </si>
  <si>
    <r>
      <t xml:space="preserve">Specifically, EFs are calculated from the VOC and HAP test data based on the </t>
    </r>
    <r>
      <rPr>
        <b/>
        <sz val="10"/>
        <color rgb="FFFF0000"/>
        <rFont val="Arial"/>
        <family val="2"/>
      </rPr>
      <t xml:space="preserve">average </t>
    </r>
    <r>
      <rPr>
        <sz val="10"/>
        <color rgb="FF000000"/>
        <rFont val="Arial"/>
        <family val="2"/>
      </rPr>
      <t xml:space="preserve">value of actual lab-scale test data when three or more data points are available and on the </t>
    </r>
    <r>
      <rPr>
        <b/>
        <sz val="10"/>
        <color rgb="FFFF0000"/>
        <rFont val="Arial"/>
        <family val="2"/>
      </rPr>
      <t>average</t>
    </r>
    <r>
      <rPr>
        <sz val="10"/>
        <color rgb="FF000000"/>
        <rFont val="Arial"/>
        <family val="2"/>
      </rPr>
      <t xml:space="preserve"> value when less than three data points are available. When actual test data is not available for this wood species, data for a similar species is substituted as noted. When there are more than one similar species, the highest of the EF for the similar species is substituted. That portion of the (speciated) HAP compounds that are measured by the VOC test method (based on known flame ionization detector response factors) is subtracted from the VOC EF. The remaining “unspeciated” VOC EF is adjusted to represent propane rather than carbon and then added to the speciated HAP EF to provide the “total” VOC EF.</t>
    </r>
  </si>
  <si>
    <t>Volatile Organic Compound Emission Factors for Drying Lodgepole Pine Lumber</t>
  </si>
  <si>
    <t xml:space="preserve">This sheet presents lab-scale VOC and HAP test data and calculations used to create VOC EF for drying lodgepole pine lumber. The VOC test method used (EPA Reference Method 25A) has some limitations in that it misses some HAP (or portions of HAP) compounds that are VOC and known to exist and reports the results “as carbon” which only accounts for the carbon portion of each compound measured. The missed HAP compounds are accounted for through separate testing. The VOC test data is adjusted to fully account for five known HAPs that are VOC using separate HAP (speciated) test data and is reported “as propane” to better represent all of the unspeciated VOC compounds. This technique is consistent with EPA’s Interim VOC Measurement Protocol for the Wood Products Industry - July 2007 (WPP1 VOC) except that the VOC results are adjusted to account for not only methanol and formaldehyde but also acetaldehyde, propionaldehyde and acrolein. </t>
  </si>
  <si>
    <t>Step One: Compile Lodgepole Pine VOC Emission Test Data by Drying Temperature</t>
  </si>
  <si>
    <t xml:space="preserve"> 59.1 / 15</t>
  </si>
  <si>
    <t>64.9 / 15</t>
  </si>
  <si>
    <r>
      <rPr>
        <vertAlign val="superscript"/>
        <sz val="10"/>
        <rFont val="Arial"/>
        <family val="2"/>
      </rPr>
      <t xml:space="preserve">1 </t>
    </r>
    <r>
      <rPr>
        <sz val="10"/>
        <rFont val="Arial"/>
        <family val="2"/>
      </rPr>
      <t>Dry basis. Moisture content = (weight of water / weight wood) x 100</t>
    </r>
  </si>
  <si>
    <r>
      <rPr>
        <vertAlign val="superscript"/>
        <sz val="10"/>
        <rFont val="Arial"/>
        <family val="2"/>
      </rPr>
      <t>1</t>
    </r>
    <r>
      <rPr>
        <sz val="10"/>
        <rFont val="Arial"/>
        <family val="2"/>
      </rPr>
      <t xml:space="preserve"> In the absence of lodgepole pine test data for low-temperature drying, high-temperature test data has been substituted. </t>
    </r>
  </si>
  <si>
    <r>
      <rPr>
        <vertAlign val="superscript"/>
        <sz val="10"/>
        <rFont val="Arial"/>
        <family val="2"/>
      </rPr>
      <t>2</t>
    </r>
    <r>
      <rPr>
        <sz val="10"/>
        <rFont val="Arial"/>
        <family val="2"/>
      </rPr>
      <t xml:space="preserve"> Because VOC emissions appear to be dependent upon drying temperature in other species (no observed low-temperature observations for lodgepole pine), separate values are calculated for low and high-temperature drying. </t>
    </r>
  </si>
  <si>
    <r>
      <rPr>
        <vertAlign val="superscript"/>
        <sz val="10"/>
        <rFont val="Arial"/>
        <family val="2"/>
      </rPr>
      <t>1</t>
    </r>
    <r>
      <rPr>
        <sz val="10"/>
        <rFont val="Arial"/>
        <family val="2"/>
      </rPr>
      <t xml:space="preserve"> See lodgepole pine HAP sheet for lab-scale test data and calculations.</t>
    </r>
  </si>
  <si>
    <t xml:space="preserve">Step Four: Convert Lodgepole Pine Speciated HAP Emission Factors to "as Carbon" and Total </t>
  </si>
  <si>
    <t>Step Five: Subtract Speciated HAP Compounds from Lodgepole Pine VOC Emission Factors and Convert Result to "as Propane"</t>
  </si>
  <si>
    <t>Step Six: Calculate WPP1 VOC by Adding Speciated HAP Compounds to Lodgepole Pine VOC Emission Factors "as Propane"</t>
  </si>
  <si>
    <r>
      <t xml:space="preserve">Step Two: Calculate Lodgepole Pine VOC Emission Factors "as Carbon" Based on </t>
    </r>
    <r>
      <rPr>
        <b/>
        <u/>
        <sz val="10"/>
        <color rgb="FFFF0000"/>
        <rFont val="Arial"/>
        <family val="2"/>
      </rPr>
      <t xml:space="preserve">Average </t>
    </r>
    <r>
      <rPr>
        <b/>
        <u/>
        <sz val="10"/>
        <rFont val="Arial"/>
        <family val="2"/>
      </rPr>
      <t>Test Data</t>
    </r>
    <r>
      <rPr>
        <b/>
        <u/>
        <vertAlign val="superscript"/>
        <sz val="10"/>
        <rFont val="Arial"/>
        <family val="2"/>
      </rPr>
      <t>1</t>
    </r>
  </si>
  <si>
    <r>
      <t xml:space="preserve">Step Three: Compile Lodgepole Pine Speciated HAP Emission Factors Based on </t>
    </r>
    <r>
      <rPr>
        <b/>
        <u/>
        <sz val="10"/>
        <color rgb="FFFF0000"/>
        <rFont val="Arial"/>
        <family val="2"/>
      </rPr>
      <t>Average</t>
    </r>
    <r>
      <rPr>
        <b/>
        <u/>
        <sz val="10"/>
        <rFont val="Arial"/>
        <family val="2"/>
      </rPr>
      <t>Test Data</t>
    </r>
    <r>
      <rPr>
        <b/>
        <u/>
        <vertAlign val="superscript"/>
        <sz val="10"/>
        <rFont val="Arial"/>
        <family val="2"/>
      </rPr>
      <t>1</t>
    </r>
  </si>
  <si>
    <t>Volatile Organic Compound Emission Factors for Drying Ponderosa Pine Lumber</t>
  </si>
  <si>
    <t xml:space="preserve">This sheet presents lab-scale VOC and HAP test data and calculations used to create VOC EF for drying ponderosa pine lumber. The VOC test method used (EPA Reference Method 25A) has some limitations in that it misses some HAP (or portions of HAP) compounds that are VOC and known to exist and reports the results “as carbon” which only accounts for the carbon portion of each compound measured. The missed HAP compounds are accounted for through separate testing. The VOC test data is adjusted to fully account for five known HAPs that are VOC using separate HAP (speciated) test data and is reported “as propane” to better represent all of the unspeciated VOC compounds. This technique is consistent with EPA’s Interim VOC Measurement Protocol for the Wood Products Industry - July 2007 (WPP1 VOC) except that the VOC results are adjusted to account for not only methanol and formaldehyde but also acetaldehyde, propionaldehyde and acrolein. </t>
  </si>
  <si>
    <t>Step One: Compile Ponderosa Pine VOC Emission Test Data by Drying Temperature</t>
  </si>
  <si>
    <t>82.6 / 15</t>
  </si>
  <si>
    <t>88.7 / 15</t>
  </si>
  <si>
    <t>2x10 &amp; 2x12</t>
  </si>
  <si>
    <t>107.1 / 12</t>
  </si>
  <si>
    <t>124.1 / 12</t>
  </si>
  <si>
    <t>114.8 / 12</t>
  </si>
  <si>
    <t>93.0 / 12</t>
  </si>
  <si>
    <t>89.1 / 15</t>
  </si>
  <si>
    <r>
      <rPr>
        <vertAlign val="superscript"/>
        <sz val="10"/>
        <rFont val="Arial"/>
        <family val="2"/>
      </rPr>
      <t>1</t>
    </r>
    <r>
      <rPr>
        <sz val="10"/>
        <rFont val="Arial"/>
        <family val="2"/>
      </rPr>
      <t xml:space="preserve"> See ponderosa pine HAP sheet for lab-scale test data and calculations.</t>
    </r>
  </si>
  <si>
    <t xml:space="preserve">Step Four: Convert Ponderosa Pine Speciated HAP Emission Factors to "as Carbon" and Total </t>
  </si>
  <si>
    <t>Step Five: Subtract Speciated HAP Compounds from Ponderosa Pine VOC Emission Factors and Convert Result to "as Propane"</t>
  </si>
  <si>
    <t>Step Six: Calculate WPP1 VOC by Adding Speciated HAP Compounds to Ponderosa Pine VOC Emission Factors "as Propane"</t>
  </si>
  <si>
    <r>
      <t xml:space="preserve">Specifically, EFs are calculated from the VOC and HAP test data based on the </t>
    </r>
    <r>
      <rPr>
        <b/>
        <sz val="10"/>
        <color rgb="FFFF0000"/>
        <rFont val="Arial"/>
        <family val="2"/>
      </rPr>
      <t>average</t>
    </r>
    <r>
      <rPr>
        <b/>
        <sz val="10"/>
        <color rgb="FF000000"/>
        <rFont val="Arial"/>
        <family val="2"/>
      </rPr>
      <t xml:space="preserve"> </t>
    </r>
    <r>
      <rPr>
        <sz val="10"/>
        <color rgb="FF000000"/>
        <rFont val="Arial"/>
        <family val="2"/>
      </rPr>
      <t xml:space="preserve">value of actual lab-scale test data when three or more data points are available and on the </t>
    </r>
    <r>
      <rPr>
        <b/>
        <sz val="10"/>
        <color rgb="FFFF0000"/>
        <rFont val="Arial"/>
        <family val="2"/>
      </rPr>
      <t>average</t>
    </r>
    <r>
      <rPr>
        <sz val="10"/>
        <color rgb="FF000000"/>
        <rFont val="Arial"/>
        <family val="2"/>
      </rPr>
      <t xml:space="preserve"> value when less than three data points are available. When actual test data is not available for this wood species, data for a similar species is substituted as noted. When there are more than one similar species, the highest of the EF for the similar species is substituted. That portion of the (speciated) HAP compounds that are measured by the VOC test method (based on known flame ionization detector response factors) is subtracted from the VOC EF. The remaining “unspeciated” VOC EF is adjusted to represent propane rather than carbon and then added to the speciated HAP EF to provide the “total” VOC EF.</t>
    </r>
  </si>
  <si>
    <r>
      <t xml:space="preserve">Step Two: Calculate Ponderosa Pine VOC Emission Factors "as Carbon" Based on </t>
    </r>
    <r>
      <rPr>
        <b/>
        <u/>
        <sz val="10"/>
        <color rgb="FFFF0000"/>
        <rFont val="Arial"/>
        <family val="2"/>
      </rPr>
      <t>Average</t>
    </r>
    <r>
      <rPr>
        <b/>
        <u/>
        <sz val="10"/>
        <rFont val="Arial"/>
        <family val="2"/>
      </rPr>
      <t xml:space="preserve"> Test Data</t>
    </r>
  </si>
  <si>
    <r>
      <t xml:space="preserve">Step Three: Compile Ponderosa Pine Speciated HAP Emission Factors Based on </t>
    </r>
    <r>
      <rPr>
        <b/>
        <u/>
        <sz val="10"/>
        <color rgb="FFFF0000"/>
        <rFont val="Arial"/>
        <family val="2"/>
      </rPr>
      <t>Average</t>
    </r>
    <r>
      <rPr>
        <b/>
        <u/>
        <sz val="10"/>
        <rFont val="Arial"/>
        <family val="2"/>
      </rPr>
      <t xml:space="preserve"> Test Data</t>
    </r>
    <r>
      <rPr>
        <b/>
        <u/>
        <vertAlign val="superscript"/>
        <sz val="10"/>
        <rFont val="Arial"/>
        <family val="2"/>
      </rPr>
      <t>1</t>
    </r>
  </si>
  <si>
    <t>Volatile Organic Compound Emission Factors for Drying Western White Pine Lumber</t>
  </si>
  <si>
    <t xml:space="preserve">This sheet presents lab-scale VOC and HAP test data and calculations used to create VOC EF for drying western white pine lumber. The VOC test method used (EPA Reference Method 25A) has some limitations in that it misses some HAP (or portions of HAP) compounds that are VOC and known to exist and reports the results “as carbon” which only accounts for the carbon portion of each compound measured. The missed HAP compounds are accounted for through separate testing. The VOC test data is adjusted to fully account for five known HAPs that are VOC using separate HAP (speciated) test data and is reported “as propane” to better represent all of the unspeciated VOC compounds. This technique is consistent with EPA’s Interim VOC Measurement Protocol for the Wood Products Industry - July 2007 (WPP1 VOC) except that the VOC results are adjusted to account for not only methanol and formaldehyde but also acetaldehyde, propionaldehyde and acrolein. </t>
  </si>
  <si>
    <t>Step One: Compile Western White Pine VOC Emission Test Data by Drying Temperature</t>
  </si>
  <si>
    <t>Max Dry Bulb</t>
  </si>
  <si>
    <t>Lumber Dimension</t>
  </si>
  <si>
    <t>Time to Final Moisture Content (hours)</t>
  </si>
  <si>
    <t>Method 25A Analyzer</t>
  </si>
  <si>
    <t>Temperature,°F</t>
  </si>
  <si>
    <t>as Carbon, lb/mbf</t>
  </si>
  <si>
    <t>117.4 / 15</t>
  </si>
  <si>
    <r>
      <rPr>
        <vertAlign val="superscript"/>
        <sz val="10"/>
        <rFont val="Arial"/>
        <family val="2"/>
      </rPr>
      <t xml:space="preserve">1 </t>
    </r>
    <r>
      <rPr>
        <sz val="10"/>
        <rFont val="Arial"/>
        <family val="2"/>
      </rPr>
      <t xml:space="preserve">Dry basis. Moisture content = (weight of water / weight wood) x 100 </t>
    </r>
  </si>
  <si>
    <r>
      <rPr>
        <vertAlign val="superscript"/>
        <sz val="10"/>
        <rFont val="Arial"/>
        <family val="2"/>
      </rPr>
      <t>1</t>
    </r>
    <r>
      <rPr>
        <sz val="10"/>
        <rFont val="Arial"/>
        <family val="2"/>
      </rPr>
      <t xml:space="preserve"> In the absence of western white pine test data for high-temperature drying, ponderosa pine test data has been substituted. Western white pine, ponderosa pine and lodgepole pine are similar in that all three are resinous softwood species in the scientific classification genus Pinus. See the ponderosa pine and lodgepole pine sheets for lab-scale test data and calculations.</t>
    </r>
  </si>
  <si>
    <r>
      <rPr>
        <vertAlign val="superscript"/>
        <sz val="10"/>
        <rFont val="Arial"/>
        <family val="2"/>
      </rPr>
      <t>2</t>
    </r>
    <r>
      <rPr>
        <sz val="10"/>
        <rFont val="Arial"/>
        <family val="2"/>
      </rPr>
      <t xml:space="preserve"> Because VOC emissions appear to be dependent upon drying temperature in other species (no high-temperature observations for western white pine), separate values are calculated for low and high-temperature drying.  </t>
    </r>
  </si>
  <si>
    <r>
      <rPr>
        <vertAlign val="superscript"/>
        <sz val="10"/>
        <rFont val="Arial"/>
        <family val="2"/>
      </rPr>
      <t>1</t>
    </r>
    <r>
      <rPr>
        <sz val="10"/>
        <rFont val="Arial"/>
        <family val="2"/>
      </rPr>
      <t xml:space="preserve"> See western white pine HAP sheet for lab-scale test data and calculations.</t>
    </r>
  </si>
  <si>
    <t xml:space="preserve">Step Four: Convert Western White Pine Speciated HAP Emission Factors to "as Carbon" and Total </t>
  </si>
  <si>
    <t>Step Five: Subtract Speciated HAP Compounds from Western White Pine VOC Emission Factors and Convert Result to "as Propane"</t>
  </si>
  <si>
    <t>Step Six: Calculate WPP1 VOC by Adding Speciated HAP Compounds to Western White Pine VOC Emission Factors "as Propane"</t>
  </si>
  <si>
    <r>
      <t xml:space="preserve">Specifically, EFs are calculated from the VOC and HAP test data based on the </t>
    </r>
    <r>
      <rPr>
        <b/>
        <sz val="10"/>
        <color rgb="FFFF0000"/>
        <rFont val="Arial"/>
        <family val="2"/>
      </rPr>
      <t>average</t>
    </r>
    <r>
      <rPr>
        <sz val="10"/>
        <color rgb="FF000000"/>
        <rFont val="Arial"/>
        <family val="2"/>
      </rPr>
      <t xml:space="preserve"> value of actual lab-scale test data when three or more data points are available and on the </t>
    </r>
    <r>
      <rPr>
        <b/>
        <sz val="10"/>
        <color rgb="FFFF0000"/>
        <rFont val="Arial"/>
        <family val="2"/>
      </rPr>
      <t>average</t>
    </r>
    <r>
      <rPr>
        <sz val="10"/>
        <color rgb="FF000000"/>
        <rFont val="Arial"/>
        <family val="2"/>
      </rPr>
      <t xml:space="preserve"> value when less than three data points are available. When actual test data is not available for this wood species, data for a similar species is substituted. When there are more than one similar species, the highest of the EF for the similar species is substituted. That portion of the (speciated) HAP compounds that are measured by the VOC test method (based on known flame ionization detector response factors) is subtracted from the VOC EF. The remaining “unspeciated” VOC EF is adjusted to represent propane rather than carbon and then added to the speciated HAP EF to provide the “total” VOC EF.</t>
    </r>
  </si>
  <si>
    <r>
      <t xml:space="preserve">Step Two: Calculate Western White Pine VOC Emission Factors "as Carbon" Based on </t>
    </r>
    <r>
      <rPr>
        <b/>
        <u/>
        <sz val="10"/>
        <color rgb="FFFF0000"/>
        <rFont val="Arial"/>
        <family val="2"/>
      </rPr>
      <t xml:space="preserve">Average </t>
    </r>
    <r>
      <rPr>
        <b/>
        <u/>
        <sz val="10"/>
        <rFont val="Arial"/>
        <family val="2"/>
      </rPr>
      <t>Test Data</t>
    </r>
    <r>
      <rPr>
        <b/>
        <u/>
        <vertAlign val="superscript"/>
        <sz val="10"/>
        <rFont val="Arial"/>
        <family val="2"/>
      </rPr>
      <t>1</t>
    </r>
  </si>
  <si>
    <r>
      <t xml:space="preserve">Step Three: Compile Western White Pine Speciated HAP Emission Factors Based on </t>
    </r>
    <r>
      <rPr>
        <b/>
        <u/>
        <sz val="10"/>
        <color rgb="FFFF0000"/>
        <rFont val="Arial"/>
        <family val="2"/>
      </rPr>
      <t>Average</t>
    </r>
    <r>
      <rPr>
        <b/>
        <u/>
        <sz val="10"/>
        <rFont val="Arial"/>
        <family val="2"/>
      </rPr>
      <t xml:space="preserve"> Test Data</t>
    </r>
    <r>
      <rPr>
        <b/>
        <u/>
        <vertAlign val="superscript"/>
        <sz val="10"/>
        <rFont val="Arial"/>
        <family val="2"/>
      </rPr>
      <t>1</t>
    </r>
  </si>
  <si>
    <t>History: Oregon DEQ compiled emission factors in 2007; factors were calculated as the average of the data available at that time. In 2012, EPA Region 10 (Dan Meyer) compiled additional data and calculated emission factors using the 2007 data plus the new data; however, EPA's calculation methodology uses the 90th percentile or maximum value (see note below). In 2014, ODEQ used the same data that EPA used, but calculated the average value.</t>
  </si>
  <si>
    <t xml:space="preserve">Values in bold font are the cummulative 2014 data averaged and include data for the 2007 emission factors plus later data used by EPA for their 2012 emission factors.  </t>
  </si>
  <si>
    <t>2015 Compilation of VOC and HAP Emission Factors for Lumber Drying Kilns - ODEQ and EPA R10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</si>
</sst>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
    <numFmt numFmtId="165" formatCode="0.000"/>
    <numFmt numFmtId="166" formatCode="#,##0.000"/>
    <numFmt numFmtId="167" formatCode="0.00000"/>
    <numFmt numFmtId="168" formatCode="#,##0.0"/>
    <numFmt numFmtId="169" formatCode="0.0"/>
  </numFmts>
  <fonts count="26">
    <font>
      <sz val="11"/>
      <color theme="1"/>
      <name val="Calibri"/>
      <family val="2"/>
      <scheme val="minor"/>
    </font>
    <font>
      <sz val="11"/>
      <color theme="1"/>
      <name val="Calibri"/>
      <family val="2"/>
      <scheme val="minor"/>
    </font>
    <font>
      <sz val="10"/>
      <name val="Arial"/>
      <family val="2"/>
    </font>
    <font>
      <vertAlign val="superscript"/>
      <sz val="10"/>
      <name val="Arial"/>
      <family val="2"/>
    </font>
    <font>
      <sz val="10"/>
      <color theme="1"/>
      <name val="Arial"/>
      <family val="2"/>
    </font>
    <font>
      <b/>
      <sz val="10"/>
      <name val="Arial"/>
      <family val="2"/>
    </font>
    <font>
      <b/>
      <sz val="10"/>
      <color theme="1"/>
      <name val="Arial"/>
      <family val="2"/>
    </font>
    <font>
      <sz val="10"/>
      <name val="CG Times (WN)"/>
    </font>
    <font>
      <b/>
      <u/>
      <sz val="10"/>
      <name val="Arial"/>
      <family val="2"/>
    </font>
    <font>
      <sz val="10"/>
      <name val="Arial"/>
      <family val="2"/>
    </font>
    <font>
      <i/>
      <sz val="10"/>
      <color theme="1"/>
      <name val="Arial"/>
      <family val="2"/>
    </font>
    <font>
      <i/>
      <sz val="10"/>
      <name val="Arial"/>
      <family val="2"/>
    </font>
    <font>
      <b/>
      <u/>
      <sz val="10"/>
      <color theme="1"/>
      <name val="Arial"/>
      <family val="2"/>
    </font>
    <font>
      <b/>
      <sz val="14"/>
      <color theme="1"/>
      <name val="Arial"/>
      <family val="2"/>
    </font>
    <font>
      <b/>
      <sz val="12"/>
      <name val="Arial"/>
      <family val="2"/>
    </font>
    <font>
      <sz val="10"/>
      <color rgb="FF000000"/>
      <name val="Arial"/>
      <family val="2"/>
    </font>
    <font>
      <b/>
      <sz val="10"/>
      <color rgb="FFFF0000"/>
      <name val="Arial"/>
      <family val="2"/>
    </font>
    <font>
      <b/>
      <u/>
      <sz val="10"/>
      <color rgb="FFFF0000"/>
      <name val="Arial"/>
      <family val="2"/>
    </font>
    <font>
      <sz val="10"/>
      <name val="Calibri"/>
      <family val="2"/>
    </font>
    <font>
      <b/>
      <u/>
      <vertAlign val="superscript"/>
      <sz val="10"/>
      <name val="Arial"/>
      <family val="2"/>
    </font>
    <font>
      <b/>
      <u/>
      <sz val="12"/>
      <name val="Arial"/>
      <family val="2"/>
    </font>
    <font>
      <vertAlign val="subscript"/>
      <sz val="10"/>
      <name val="Arial"/>
      <family val="2"/>
    </font>
    <font>
      <sz val="12"/>
      <name val="Arial"/>
      <family val="2"/>
    </font>
    <font>
      <strike/>
      <sz val="10"/>
      <name val="Arial"/>
      <family val="2"/>
    </font>
    <font>
      <sz val="10"/>
      <color rgb="FFFF0000"/>
      <name val="Arial"/>
      <family val="2"/>
    </font>
    <font>
      <b/>
      <sz val="10"/>
      <color rgb="FF000000"/>
      <name val="Arial"/>
      <family val="2"/>
    </font>
  </fonts>
  <fills count="8">
    <fill>
      <patternFill patternType="none"/>
    </fill>
    <fill>
      <patternFill patternType="gray125"/>
    </fill>
    <fill>
      <patternFill patternType="solid">
        <fgColor theme="0" tint="-0.14996795556505021"/>
        <bgColor indexed="64"/>
      </patternFill>
    </fill>
    <fill>
      <patternFill patternType="solid">
        <fgColor indexed="9"/>
        <bgColor indexed="8"/>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12">
    <xf numFmtId="0" fontId="0" fillId="0" borderId="0"/>
    <xf numFmtId="0" fontId="2" fillId="0" borderId="0"/>
    <xf numFmtId="0" fontId="1" fillId="0" borderId="0"/>
    <xf numFmtId="3" fontId="7" fillId="0" borderId="0" applyFont="0" applyFill="0" applyBorder="0" applyAlignment="0" applyProtection="0"/>
    <xf numFmtId="0" fontId="7" fillId="0" borderId="0" applyFont="0" applyFill="0" applyBorder="0" applyAlignment="0" applyProtection="0"/>
    <xf numFmtId="0" fontId="7" fillId="3" borderId="0" applyFont="0" applyFill="0" applyBorder="0" applyAlignment="0" applyProtection="0"/>
    <xf numFmtId="0" fontId="2" fillId="0" borderId="0" applyBorder="0">
      <protection locked="0"/>
    </xf>
    <xf numFmtId="0" fontId="2" fillId="0" borderId="0" applyBorder="0">
      <protection locked="0"/>
    </xf>
    <xf numFmtId="0" fontId="1" fillId="0" borderId="0"/>
    <xf numFmtId="0" fontId="1" fillId="0" borderId="0"/>
    <xf numFmtId="0" fontId="1" fillId="0" borderId="0"/>
    <xf numFmtId="0" fontId="9" fillId="0" borderId="0"/>
  </cellStyleXfs>
  <cellXfs count="434">
    <xf numFmtId="0" fontId="0" fillId="0" borderId="0" xfId="0"/>
    <xf numFmtId="0" fontId="2" fillId="0" borderId="5" xfId="1" applyFont="1" applyFill="1" applyBorder="1" applyAlignment="1">
      <alignment horizontal="center" vertical="center"/>
    </xf>
    <xf numFmtId="165" fontId="2" fillId="0" borderId="5" xfId="1" applyNumberFormat="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Fill="1" applyBorder="1" applyAlignment="1">
      <alignment horizontal="center" vertical="center"/>
    </xf>
    <xf numFmtId="164" fontId="5" fillId="0" borderId="2" xfId="1" applyNumberFormat="1" applyFont="1" applyFill="1" applyBorder="1" applyAlignment="1">
      <alignment horizontal="center" vertical="center"/>
    </xf>
    <xf numFmtId="0" fontId="4" fillId="0" borderId="12" xfId="2" applyFont="1" applyFill="1" applyBorder="1" applyAlignment="1">
      <alignment horizontal="center" vertical="center" wrapText="1"/>
    </xf>
    <xf numFmtId="164" fontId="4" fillId="0" borderId="4" xfId="2" applyNumberFormat="1" applyFont="1" applyFill="1" applyBorder="1" applyAlignment="1">
      <alignment horizontal="center" vertical="center"/>
    </xf>
    <xf numFmtId="164" fontId="2" fillId="0" borderId="4" xfId="1" applyNumberFormat="1" applyFont="1" applyFill="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5" fillId="0" borderId="4" xfId="1" applyFont="1" applyFill="1" applyBorder="1" applyAlignment="1">
      <alignment horizontal="center" vertical="center" wrapText="1"/>
    </xf>
    <xf numFmtId="2" fontId="2" fillId="2" borderId="7" xfId="1" applyNumberFormat="1" applyFont="1" applyFill="1" applyBorder="1" applyAlignment="1">
      <alignment horizontal="center" vertical="center"/>
    </xf>
    <xf numFmtId="0" fontId="6" fillId="0" borderId="4" xfId="0" applyFont="1" applyBorder="1" applyAlignment="1">
      <alignment horizontal="center"/>
    </xf>
    <xf numFmtId="164" fontId="5" fillId="0" borderId="4" xfId="1" applyNumberFormat="1" applyFont="1" applyFill="1" applyBorder="1" applyAlignment="1">
      <alignment horizontal="center" vertical="center" wrapText="1"/>
    </xf>
    <xf numFmtId="165" fontId="5" fillId="0" borderId="4" xfId="1" applyNumberFormat="1" applyFont="1" applyFill="1" applyBorder="1" applyAlignment="1">
      <alignment horizontal="center" vertical="center" wrapText="1"/>
    </xf>
    <xf numFmtId="0" fontId="8" fillId="0" borderId="0" xfId="1" applyFont="1" applyAlignment="1">
      <alignment horizontal="left" vertical="center"/>
    </xf>
    <xf numFmtId="0" fontId="2" fillId="0" borderId="3" xfId="1" applyFont="1" applyFill="1" applyBorder="1" applyAlignment="1">
      <alignment horizontal="center" vertical="center"/>
    </xf>
    <xf numFmtId="0" fontId="2" fillId="0" borderId="4" xfId="1" applyFont="1" applyBorder="1" applyAlignment="1">
      <alignment horizontal="center" vertical="center" wrapText="1"/>
    </xf>
    <xf numFmtId="0" fontId="2" fillId="0" borderId="3" xfId="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xf>
    <xf numFmtId="0" fontId="4" fillId="0" borderId="1" xfId="2" applyFont="1" applyFill="1" applyBorder="1" applyAlignment="1">
      <alignment horizontal="center" vertical="center" wrapText="1"/>
    </xf>
    <xf numFmtId="0" fontId="4" fillId="0" borderId="0" xfId="0" applyFont="1"/>
    <xf numFmtId="0" fontId="4" fillId="0" borderId="0" xfId="0" applyFont="1" applyBorder="1"/>
    <xf numFmtId="164" fontId="4" fillId="0" borderId="1" xfId="0" applyNumberFormat="1" applyFont="1" applyFill="1" applyBorder="1" applyAlignment="1">
      <alignment horizontal="center" vertical="center"/>
    </xf>
    <xf numFmtId="0" fontId="2" fillId="4" borderId="4" xfId="1" applyFont="1" applyFill="1" applyBorder="1" applyAlignment="1">
      <alignment horizontal="center" vertical="center" wrapText="1"/>
    </xf>
    <xf numFmtId="0" fontId="4" fillId="0" borderId="2" xfId="1" applyFont="1" applyFill="1" applyBorder="1" applyAlignment="1">
      <alignment horizontal="center" vertical="center"/>
    </xf>
    <xf numFmtId="0" fontId="2" fillId="0" borderId="2" xfId="1" applyFont="1" applyFill="1" applyBorder="1" applyAlignment="1">
      <alignment horizontal="center" vertical="center"/>
    </xf>
    <xf numFmtId="0" fontId="4" fillId="0" borderId="4" xfId="1" applyFont="1" applyFill="1" applyBorder="1" applyAlignment="1">
      <alignment horizontal="center" vertical="center"/>
    </xf>
    <xf numFmtId="164" fontId="4" fillId="0" borderId="4" xfId="2" applyNumberFormat="1" applyFont="1" applyFill="1" applyBorder="1" applyAlignment="1">
      <alignment horizontal="center" vertical="center" wrapText="1"/>
    </xf>
    <xf numFmtId="0" fontId="2" fillId="4" borderId="3"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4" xfId="1" applyFont="1" applyFill="1" applyBorder="1" applyAlignment="1">
      <alignment horizontal="center" vertical="center"/>
    </xf>
    <xf numFmtId="0" fontId="5" fillId="0" borderId="4" xfId="1" applyFont="1" applyFill="1" applyBorder="1" applyAlignment="1">
      <alignment horizontal="center" vertical="center"/>
    </xf>
    <xf numFmtId="164" fontId="5" fillId="0" borderId="4" xfId="1" applyNumberFormat="1" applyFont="1" applyFill="1" applyBorder="1" applyAlignment="1">
      <alignment horizontal="center" vertical="center"/>
    </xf>
    <xf numFmtId="164" fontId="5" fillId="0" borderId="4" xfId="1" applyNumberFormat="1" applyFont="1" applyBorder="1" applyAlignment="1">
      <alignment horizontal="center" vertical="center"/>
    </xf>
    <xf numFmtId="0" fontId="5" fillId="0" borderId="3" xfId="1" applyFont="1" applyFill="1" applyBorder="1" applyAlignment="1">
      <alignment horizontal="center" vertical="center" wrapText="1"/>
    </xf>
    <xf numFmtId="0" fontId="5" fillId="0" borderId="3" xfId="0"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165" fontId="6" fillId="0" borderId="1" xfId="0" applyNumberFormat="1" applyFont="1" applyBorder="1" applyAlignment="1">
      <alignment horizontal="center"/>
    </xf>
    <xf numFmtId="0" fontId="6" fillId="0" borderId="1" xfId="0" applyFont="1" applyBorder="1" applyAlignment="1">
      <alignment horizontal="center"/>
    </xf>
    <xf numFmtId="165" fontId="6" fillId="0" borderId="4" xfId="0" applyNumberFormat="1" applyFont="1" applyBorder="1"/>
    <xf numFmtId="164" fontId="11" fillId="0" borderId="1" xfId="2" applyNumberFormat="1" applyFont="1" applyFill="1" applyBorder="1" applyAlignment="1">
      <alignment horizontal="center" vertical="center"/>
    </xf>
    <xf numFmtId="0" fontId="2" fillId="0" borderId="13"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1" xfId="2" applyFont="1" applyFill="1" applyBorder="1" applyAlignment="1">
      <alignment horizontal="center" vertical="center" wrapText="1"/>
    </xf>
    <xf numFmtId="165" fontId="11" fillId="0" borderId="1" xfId="2" applyNumberFormat="1" applyFont="1" applyFill="1" applyBorder="1" applyAlignment="1">
      <alignment horizontal="center" vertical="center"/>
    </xf>
    <xf numFmtId="0" fontId="5" fillId="0" borderId="12" xfId="0" applyFont="1" applyBorder="1" applyAlignment="1">
      <alignment horizontal="center" vertical="center"/>
    </xf>
    <xf numFmtId="0" fontId="2" fillId="0" borderId="4"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2" fillId="0" borderId="12" xfId="0" applyFont="1" applyBorder="1" applyAlignment="1">
      <alignment horizontal="center" vertical="center"/>
    </xf>
    <xf numFmtId="0" fontId="5" fillId="0" borderId="12" xfId="0" applyFont="1" applyBorder="1" applyAlignment="1">
      <alignment horizontal="center"/>
    </xf>
    <xf numFmtId="0" fontId="5" fillId="0" borderId="12" xfId="2" applyFont="1" applyFill="1" applyBorder="1" applyAlignment="1">
      <alignment horizontal="center" vertical="center" wrapText="1"/>
    </xf>
    <xf numFmtId="164" fontId="5" fillId="0" borderId="12" xfId="2" applyNumberFormat="1" applyFont="1" applyFill="1" applyBorder="1" applyAlignment="1">
      <alignment horizontal="center" vertical="center"/>
    </xf>
    <xf numFmtId="0" fontId="2" fillId="0" borderId="1" xfId="2" applyFont="1" applyFill="1" applyBorder="1" applyAlignment="1">
      <alignment horizontal="center" vertical="center" wrapText="1"/>
    </xf>
    <xf numFmtId="0" fontId="11" fillId="0" borderId="1" xfId="2" applyFont="1" applyFill="1" applyBorder="1" applyAlignment="1">
      <alignment horizontal="center" vertical="center" wrapText="1"/>
    </xf>
    <xf numFmtId="164" fontId="11" fillId="0" borderId="1" xfId="2" applyNumberFormat="1" applyFont="1" applyFill="1" applyBorder="1" applyAlignment="1">
      <alignment horizontal="center" vertical="center" wrapText="1"/>
    </xf>
    <xf numFmtId="0" fontId="2" fillId="0" borderId="12" xfId="2" applyFont="1" applyFill="1" applyBorder="1" applyAlignment="1">
      <alignment horizontal="center" vertical="center" wrapText="1"/>
    </xf>
    <xf numFmtId="0" fontId="4" fillId="0" borderId="16" xfId="2" applyFont="1" applyFill="1" applyBorder="1" applyAlignment="1">
      <alignment vertical="center" wrapText="1"/>
    </xf>
    <xf numFmtId="0" fontId="6" fillId="0" borderId="12" xfId="2" applyFont="1" applyFill="1" applyBorder="1" applyAlignment="1">
      <alignment horizontal="center" vertical="center"/>
    </xf>
    <xf numFmtId="0" fontId="4" fillId="0" borderId="1" xfId="0" applyFont="1" applyBorder="1" applyAlignment="1">
      <alignment horizontal="center"/>
    </xf>
    <xf numFmtId="0" fontId="6" fillId="0" borderId="12" xfId="2" applyFont="1" applyFill="1" applyBorder="1" applyAlignment="1">
      <alignment horizontal="center" vertical="center" wrapText="1"/>
    </xf>
    <xf numFmtId="167" fontId="11" fillId="0" borderId="1" xfId="2" applyNumberFormat="1" applyFont="1" applyFill="1" applyBorder="1" applyAlignment="1">
      <alignment horizontal="center" vertical="center"/>
    </xf>
    <xf numFmtId="0" fontId="4" fillId="0" borderId="16" xfId="2" applyFont="1" applyFill="1" applyBorder="1" applyAlignment="1">
      <alignment horizontal="left" vertical="center" wrapText="1"/>
    </xf>
    <xf numFmtId="0" fontId="4" fillId="0" borderId="16" xfId="2" applyFont="1" applyFill="1" applyBorder="1" applyAlignment="1">
      <alignment horizontal="left" wrapText="1"/>
    </xf>
    <xf numFmtId="0" fontId="2" fillId="0" borderId="16" xfId="0" applyFont="1" applyBorder="1" applyAlignment="1"/>
    <xf numFmtId="0" fontId="4" fillId="0" borderId="16" xfId="2" applyFont="1" applyFill="1" applyBorder="1" applyAlignment="1">
      <alignment horizontal="left" vertical="center"/>
    </xf>
    <xf numFmtId="0" fontId="4" fillId="0" borderId="16" xfId="2" applyFont="1" applyFill="1" applyBorder="1" applyAlignment="1">
      <alignment vertical="center"/>
    </xf>
    <xf numFmtId="164" fontId="5" fillId="0" borderId="13" xfId="2" applyNumberFormat="1" applyFont="1" applyFill="1" applyBorder="1" applyAlignment="1">
      <alignment horizontal="center" vertical="center"/>
    </xf>
    <xf numFmtId="2" fontId="2" fillId="2" borderId="1" xfId="1" applyNumberFormat="1" applyFont="1" applyFill="1" applyBorder="1" applyAlignment="1">
      <alignment horizontal="center" vertical="center"/>
    </xf>
    <xf numFmtId="2" fontId="2" fillId="2" borderId="2" xfId="1" applyNumberFormat="1" applyFont="1" applyFill="1" applyBorder="1" applyAlignment="1">
      <alignment horizontal="center" vertical="center"/>
    </xf>
    <xf numFmtId="0" fontId="2" fillId="0" borderId="4" xfId="1" applyFont="1" applyBorder="1" applyAlignment="1">
      <alignment horizontal="center" vertical="center"/>
    </xf>
    <xf numFmtId="0" fontId="2" fillId="0" borderId="4" xfId="1" applyFont="1" applyFill="1" applyBorder="1" applyAlignment="1">
      <alignment horizontal="center" vertical="center"/>
    </xf>
    <xf numFmtId="0" fontId="2" fillId="0" borderId="4" xfId="1" applyFont="1" applyFill="1" applyBorder="1" applyAlignment="1">
      <alignment horizontal="center" vertical="center" wrapText="1"/>
    </xf>
    <xf numFmtId="164" fontId="5" fillId="0" borderId="12" xfId="2" quotePrefix="1" applyNumberFormat="1" applyFont="1" applyFill="1" applyBorder="1" applyAlignment="1">
      <alignment horizontal="center" vertical="center"/>
    </xf>
    <xf numFmtId="0" fontId="5" fillId="0" borderId="12" xfId="1" applyFont="1" applyFill="1" applyBorder="1" applyAlignment="1">
      <alignment horizontal="center" vertical="center"/>
    </xf>
    <xf numFmtId="0" fontId="11" fillId="0" borderId="1" xfId="1" applyFont="1" applyFill="1" applyBorder="1" applyAlignment="1">
      <alignment horizontal="center" vertical="center"/>
    </xf>
    <xf numFmtId="0" fontId="2" fillId="0" borderId="16" xfId="0" applyFont="1" applyFill="1" applyBorder="1" applyAlignment="1">
      <alignment vertical="center"/>
    </xf>
    <xf numFmtId="0" fontId="6" fillId="0" borderId="12" xfId="0" applyFont="1" applyFill="1" applyBorder="1" applyAlignment="1">
      <alignment horizontal="center"/>
    </xf>
    <xf numFmtId="0" fontId="4" fillId="0" borderId="1" xfId="0" applyFont="1" applyFill="1" applyBorder="1" applyAlignment="1">
      <alignment horizontal="center"/>
    </xf>
    <xf numFmtId="0" fontId="4" fillId="0" borderId="0" xfId="0" applyFont="1" applyAlignment="1">
      <alignment horizontal="center"/>
    </xf>
    <xf numFmtId="164" fontId="5" fillId="0" borderId="17" xfId="2" quotePrefix="1" applyNumberFormat="1" applyFont="1" applyFill="1" applyBorder="1" applyAlignment="1">
      <alignment horizontal="center" vertical="center"/>
    </xf>
    <xf numFmtId="164" fontId="2" fillId="0" borderId="2" xfId="2" quotePrefix="1" applyNumberFormat="1" applyFont="1" applyFill="1" applyBorder="1" applyAlignment="1">
      <alignment horizontal="center" vertical="center"/>
    </xf>
    <xf numFmtId="0" fontId="5" fillId="0" borderId="4" xfId="1" quotePrefix="1" applyFont="1" applyBorder="1" applyAlignment="1">
      <alignment horizontal="center" vertical="center"/>
    </xf>
    <xf numFmtId="0" fontId="4" fillId="0" borderId="1" xfId="0" applyFont="1" applyBorder="1"/>
    <xf numFmtId="0" fontId="4" fillId="0" borderId="10" xfId="0" applyFont="1" applyBorder="1"/>
    <xf numFmtId="0" fontId="4" fillId="0" borderId="9" xfId="0" applyFont="1" applyBorder="1" applyAlignment="1">
      <alignment horizontal="center" vertical="center"/>
    </xf>
    <xf numFmtId="0" fontId="4" fillId="0" borderId="0" xfId="0" applyFont="1" applyFill="1"/>
    <xf numFmtId="0" fontId="4" fillId="0" borderId="15" xfId="0" applyFont="1" applyBorder="1"/>
    <xf numFmtId="0" fontId="4" fillId="0" borderId="7" xfId="0" applyFont="1" applyBorder="1"/>
    <xf numFmtId="164" fontId="6" fillId="0" borderId="2" xfId="0" applyNumberFormat="1" applyFont="1" applyBorder="1" applyAlignment="1">
      <alignment horizontal="center"/>
    </xf>
    <xf numFmtId="0" fontId="4" fillId="0" borderId="7" xfId="0" applyFont="1" applyBorder="1" applyAlignment="1">
      <alignment horizontal="center"/>
    </xf>
    <xf numFmtId="165" fontId="6" fillId="0" borderId="2" xfId="0" applyNumberFormat="1" applyFont="1" applyBorder="1" applyAlignment="1">
      <alignment horizontal="center"/>
    </xf>
    <xf numFmtId="166" fontId="2" fillId="0" borderId="4" xfId="1" applyNumberFormat="1" applyFont="1" applyFill="1" applyBorder="1" applyAlignment="1">
      <alignment horizontal="center" vertical="center"/>
    </xf>
    <xf numFmtId="0" fontId="6" fillId="0" borderId="2" xfId="0" applyFont="1" applyBorder="1"/>
    <xf numFmtId="0" fontId="4" fillId="0" borderId="2" xfId="0" applyFont="1" applyBorder="1"/>
    <xf numFmtId="0" fontId="4" fillId="0" borderId="11" xfId="0" applyFont="1" applyBorder="1"/>
    <xf numFmtId="165" fontId="5" fillId="0" borderId="2" xfId="1" quotePrefix="1" applyNumberFormat="1" applyFont="1" applyFill="1" applyBorder="1" applyAlignment="1">
      <alignment horizontal="center" vertical="center" wrapText="1"/>
    </xf>
    <xf numFmtId="0" fontId="5" fillId="0" borderId="2" xfId="1" quotePrefix="1" applyFont="1" applyFill="1" applyBorder="1" applyAlignment="1">
      <alignment horizontal="center" vertical="center" wrapText="1"/>
    </xf>
    <xf numFmtId="165" fontId="6" fillId="0" borderId="1" xfId="0" quotePrefix="1" applyNumberFormat="1" applyFont="1" applyBorder="1" applyAlignment="1">
      <alignment horizontal="center"/>
    </xf>
    <xf numFmtId="0" fontId="6" fillId="0" borderId="4" xfId="0" applyFont="1" applyBorder="1"/>
    <xf numFmtId="164" fontId="6" fillId="0" borderId="2" xfId="0" applyNumberFormat="1" applyFont="1" applyBorder="1"/>
    <xf numFmtId="164" fontId="6" fillId="0" borderId="4" xfId="0" applyNumberFormat="1" applyFont="1" applyBorder="1"/>
    <xf numFmtId="164" fontId="5" fillId="0" borderId="4" xfId="1" quotePrefix="1" applyNumberFormat="1" applyFont="1" applyFill="1" applyBorder="1" applyAlignment="1">
      <alignment horizontal="center" vertical="center"/>
    </xf>
    <xf numFmtId="0" fontId="4" fillId="0" borderId="0" xfId="0" applyFont="1" applyFill="1" applyBorder="1"/>
    <xf numFmtId="0" fontId="2" fillId="0" borderId="0" xfId="1" applyFont="1" applyAlignment="1">
      <alignment horizontal="center"/>
    </xf>
    <xf numFmtId="0" fontId="2" fillId="0" borderId="7" xfId="0" applyFont="1" applyFill="1" applyBorder="1" applyAlignment="1">
      <alignment vertical="center"/>
    </xf>
    <xf numFmtId="0" fontId="4" fillId="0" borderId="8" xfId="0" applyFont="1" applyBorder="1"/>
    <xf numFmtId="0" fontId="4" fillId="0" borderId="10" xfId="0" applyFont="1" applyBorder="1" applyAlignment="1">
      <alignment horizontal="center"/>
    </xf>
    <xf numFmtId="0" fontId="13" fillId="0" borderId="0" xfId="0" applyFont="1" applyBorder="1"/>
    <xf numFmtId="0" fontId="4" fillId="0" borderId="0" xfId="0" applyFont="1" applyBorder="1" applyAlignment="1">
      <alignment horizontal="left"/>
    </xf>
    <xf numFmtId="0" fontId="4" fillId="2" borderId="4" xfId="2" applyFont="1" applyFill="1" applyBorder="1" applyAlignment="1">
      <alignment horizontal="center" vertical="center" wrapText="1"/>
    </xf>
    <xf numFmtId="164" fontId="4" fillId="5" borderId="4" xfId="2" applyNumberFormat="1" applyFont="1" applyFill="1" applyBorder="1" applyAlignment="1">
      <alignment horizontal="center" vertical="center"/>
    </xf>
    <xf numFmtId="164" fontId="4" fillId="5" borderId="1" xfId="2" applyNumberFormat="1" applyFont="1" applyFill="1" applyBorder="1" applyAlignment="1">
      <alignment horizontal="center" vertical="center"/>
    </xf>
    <xf numFmtId="164" fontId="4" fillId="5" borderId="14" xfId="2" applyNumberFormat="1" applyFont="1" applyFill="1" applyBorder="1" applyAlignment="1">
      <alignment horizontal="center" vertical="center"/>
    </xf>
    <xf numFmtId="164" fontId="2" fillId="5" borderId="1" xfId="1" applyNumberFormat="1" applyFont="1" applyFill="1" applyBorder="1" applyAlignment="1">
      <alignment horizontal="center" vertical="center"/>
    </xf>
    <xf numFmtId="2" fontId="2" fillId="2" borderId="1" xfId="1" applyNumberFormat="1" applyFont="1" applyFill="1" applyBorder="1" applyAlignment="1">
      <alignment horizontal="center" vertical="center"/>
    </xf>
    <xf numFmtId="2" fontId="2" fillId="2" borderId="2" xfId="1" applyNumberFormat="1" applyFont="1" applyFill="1" applyBorder="1" applyAlignment="1">
      <alignment horizontal="center" vertical="center"/>
    </xf>
    <xf numFmtId="0" fontId="2" fillId="0" borderId="4"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horizontal="center" vertical="center"/>
    </xf>
    <xf numFmtId="0" fontId="10" fillId="0" borderId="1" xfId="0" applyFont="1" applyBorder="1" applyAlignment="1">
      <alignment horizontal="center"/>
    </xf>
    <xf numFmtId="0" fontId="11" fillId="0" borderId="1" xfId="0" applyFont="1" applyBorder="1" applyAlignment="1">
      <alignment horizontal="center" vertical="center"/>
    </xf>
    <xf numFmtId="0" fontId="4" fillId="0" borderId="6" xfId="0" applyFont="1" applyBorder="1"/>
    <xf numFmtId="0" fontId="4" fillId="0" borderId="18" xfId="0" applyFont="1" applyBorder="1"/>
    <xf numFmtId="0" fontId="4" fillId="0" borderId="9" xfId="0" applyFont="1" applyBorder="1"/>
    <xf numFmtId="0" fontId="4" fillId="0" borderId="19" xfId="0" applyFont="1" applyBorder="1"/>
    <xf numFmtId="0" fontId="4" fillId="2" borderId="14" xfId="2" applyFont="1" applyFill="1" applyBorder="1" applyAlignment="1">
      <alignment horizontal="center" vertical="center" wrapText="1"/>
    </xf>
    <xf numFmtId="0" fontId="2" fillId="2" borderId="14" xfId="0" applyFont="1" applyFill="1" applyBorder="1" applyAlignment="1">
      <alignment horizontal="center" vertical="center" wrapText="1"/>
    </xf>
    <xf numFmtId="2" fontId="2" fillId="2" borderId="1" xfId="1" applyNumberFormat="1" applyFont="1" applyFill="1" applyBorder="1" applyAlignment="1">
      <alignment horizontal="center" vertical="center"/>
    </xf>
    <xf numFmtId="2" fontId="2" fillId="2" borderId="2" xfId="1" applyNumberFormat="1" applyFont="1" applyFill="1" applyBorder="1" applyAlignment="1">
      <alignment horizontal="center" vertical="center"/>
    </xf>
    <xf numFmtId="0" fontId="5" fillId="0" borderId="0" xfId="0" applyFont="1" applyAlignment="1">
      <alignment horizontal="left"/>
    </xf>
    <xf numFmtId="0" fontId="14" fillId="0" borderId="0" xfId="0" applyFont="1" applyAlignment="1">
      <alignment horizontal="left"/>
    </xf>
    <xf numFmtId="0" fontId="0" fillId="0" borderId="0" xfId="0" applyAlignment="1">
      <alignment horizontal="center"/>
    </xf>
    <xf numFmtId="0" fontId="15" fillId="0" borderId="0" xfId="0" applyFont="1" applyAlignment="1">
      <alignment horizontal="left" vertical="center" wrapText="1"/>
    </xf>
    <xf numFmtId="0" fontId="8" fillId="0" borderId="0" xfId="0" applyFont="1" applyAlignment="1">
      <alignment horizontal="left" vertical="center"/>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6" borderId="4" xfId="0" applyFill="1" applyBorder="1" applyAlignment="1">
      <alignment horizontal="center" vertical="center"/>
    </xf>
    <xf numFmtId="0" fontId="2" fillId="6" borderId="3" xfId="0" applyFont="1" applyFill="1" applyBorder="1" applyAlignment="1">
      <alignment horizontal="center" vertical="center"/>
    </xf>
    <xf numFmtId="0" fontId="2" fillId="6" borderId="6" xfId="0" applyFont="1" applyFill="1" applyBorder="1" applyAlignment="1">
      <alignment horizontal="center" vertical="center"/>
    </xf>
    <xf numFmtId="0" fontId="0" fillId="6" borderId="1" xfId="0" applyFill="1" applyBorder="1" applyAlignment="1">
      <alignment horizontal="center" vertical="center"/>
    </xf>
    <xf numFmtId="0" fontId="0" fillId="0" borderId="4" xfId="0" applyFill="1" applyBorder="1" applyAlignment="1">
      <alignment horizontal="center" vertical="center"/>
    </xf>
    <xf numFmtId="0" fontId="2" fillId="6" borderId="4" xfId="0" applyFont="1" applyFill="1" applyBorder="1" applyAlignment="1">
      <alignment horizontal="center" vertical="center"/>
    </xf>
    <xf numFmtId="0" fontId="2" fillId="0" borderId="4" xfId="0" applyFont="1" applyFill="1" applyBorder="1" applyAlignment="1">
      <alignment horizontal="center" vertical="center" wrapText="1"/>
    </xf>
    <xf numFmtId="2" fontId="0" fillId="0" borderId="4" xfId="0" applyNumberForma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0" fillId="0" borderId="4" xfId="0" applyBorder="1" applyAlignment="1">
      <alignment horizontal="center" vertical="center"/>
    </xf>
    <xf numFmtId="0" fontId="2" fillId="0" borderId="1" xfId="1" applyFont="1" applyBorder="1" applyAlignment="1">
      <alignment horizontal="center" vertical="center" wrapText="1"/>
    </xf>
    <xf numFmtId="0" fontId="2" fillId="0" borderId="0" xfId="0" applyFont="1" applyFill="1" applyBorder="1" applyAlignment="1">
      <alignment horizontal="left"/>
    </xf>
    <xf numFmtId="0" fontId="2" fillId="0" borderId="0" xfId="0" applyFont="1" applyFill="1" applyBorder="1" applyAlignment="1">
      <alignment horizontal="left" vertical="center"/>
    </xf>
    <xf numFmtId="0" fontId="2" fillId="0" borderId="0" xfId="1" applyFont="1" applyBorder="1" applyAlignment="1">
      <alignment horizontal="center" vertical="center" wrapText="1"/>
    </xf>
    <xf numFmtId="0" fontId="2" fillId="0" borderId="0" xfId="1" applyFont="1" applyFill="1" applyBorder="1" applyAlignment="1">
      <alignment horizontal="center" vertical="center" wrapText="1"/>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164" fontId="2" fillId="0" borderId="0" xfId="1" applyNumberFormat="1" applyFont="1" applyFill="1" applyBorder="1" applyAlignment="1">
      <alignment horizontal="center" vertical="center"/>
    </xf>
    <xf numFmtId="164" fontId="2" fillId="0" borderId="0" xfId="0" applyNumberFormat="1" applyFont="1" applyFill="1" applyBorder="1" applyAlignment="1">
      <alignment horizontal="center" vertical="center" wrapText="1"/>
    </xf>
    <xf numFmtId="2" fontId="2" fillId="2" borderId="1" xfId="1" applyNumberFormat="1" applyFill="1" applyBorder="1" applyAlignment="1">
      <alignment horizontal="center" vertical="center"/>
    </xf>
    <xf numFmtId="2" fontId="2" fillId="2" borderId="2" xfId="1" applyNumberFormat="1" applyFill="1" applyBorder="1" applyAlignment="1">
      <alignment horizontal="center" vertical="center"/>
    </xf>
    <xf numFmtId="164" fontId="2" fillId="0" borderId="1" xfId="0" applyNumberFormat="1" applyFont="1" applyFill="1" applyBorder="1" applyAlignment="1">
      <alignment horizontal="center" vertical="center" wrapText="1"/>
    </xf>
    <xf numFmtId="0" fontId="5" fillId="0" borderId="0" xfId="0" applyFont="1" applyAlignment="1">
      <alignment horizontal="right"/>
    </xf>
    <xf numFmtId="0" fontId="2" fillId="0" borderId="0" xfId="0" applyFont="1" applyAlignment="1">
      <alignment horizontal="left"/>
    </xf>
    <xf numFmtId="0" fontId="20" fillId="0" borderId="0" xfId="0" applyFont="1" applyAlignment="1">
      <alignment horizontal="left"/>
    </xf>
    <xf numFmtId="0" fontId="2" fillId="0" borderId="0" xfId="0" applyFont="1" applyAlignment="1">
      <alignment horizontal="right"/>
    </xf>
    <xf numFmtId="0" fontId="20" fillId="0" borderId="0" xfId="0" applyFont="1" applyFill="1" applyAlignment="1">
      <alignment horizontal="left"/>
    </xf>
    <xf numFmtId="0" fontId="2" fillId="2" borderId="1" xfId="0" applyFont="1" applyFill="1" applyBorder="1" applyAlignment="1">
      <alignment horizontal="center" vertical="center"/>
    </xf>
    <xf numFmtId="0" fontId="2" fillId="5" borderId="7" xfId="0" applyFont="1" applyFill="1" applyBorder="1" applyAlignment="1">
      <alignment horizontal="center" vertical="center" wrapText="1"/>
    </xf>
    <xf numFmtId="0" fontId="2" fillId="2" borderId="0" xfId="0" applyFont="1" applyFill="1" applyAlignment="1">
      <alignment horizontal="center"/>
    </xf>
    <xf numFmtId="0" fontId="2" fillId="0" borderId="2" xfId="0"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0" fontId="2" fillId="0" borderId="0" xfId="0" applyFont="1" applyAlignment="1">
      <alignment horizontal="center" vertical="center"/>
    </xf>
    <xf numFmtId="164" fontId="0" fillId="0" borderId="4" xfId="0" applyNumberFormat="1" applyBorder="1" applyAlignment="1">
      <alignment horizontal="center"/>
    </xf>
    <xf numFmtId="164" fontId="0" fillId="0" borderId="2" xfId="0" applyNumberFormat="1" applyBorder="1" applyAlignment="1">
      <alignment horizontal="center" vertical="center" wrapText="1"/>
    </xf>
    <xf numFmtId="0" fontId="2" fillId="0" borderId="0" xfId="0" applyFont="1"/>
    <xf numFmtId="0" fontId="2" fillId="2" borderId="2" xfId="0" applyFont="1" applyFill="1" applyBorder="1" applyAlignment="1">
      <alignment horizontal="center" vertical="center"/>
    </xf>
    <xf numFmtId="0" fontId="0" fillId="2" borderId="2" xfId="0" applyFill="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horizontal="center" vertical="center"/>
    </xf>
    <xf numFmtId="168" fontId="2" fillId="0" borderId="4" xfId="0" applyNumberFormat="1" applyFont="1" applyFill="1" applyBorder="1" applyAlignment="1">
      <alignment horizontal="center" vertical="center"/>
    </xf>
    <xf numFmtId="4" fontId="2" fillId="0" borderId="4" xfId="0" applyNumberFormat="1" applyFont="1" applyFill="1" applyBorder="1" applyAlignment="1">
      <alignment horizontal="center" vertical="center"/>
    </xf>
    <xf numFmtId="0" fontId="2" fillId="0" borderId="4" xfId="0" applyFont="1" applyFill="1" applyBorder="1" applyAlignment="1">
      <alignment horizontal="center" vertical="center"/>
    </xf>
    <xf numFmtId="1" fontId="2" fillId="0" borderId="4" xfId="0" applyNumberFormat="1" applyFont="1" applyFill="1" applyBorder="1" applyAlignment="1">
      <alignment horizontal="center" vertical="center" wrapText="1"/>
    </xf>
    <xf numFmtId="164" fontId="2" fillId="0" borderId="4" xfId="0" applyNumberFormat="1" applyFont="1" applyBorder="1" applyAlignment="1">
      <alignment horizontal="center" vertical="center"/>
    </xf>
    <xf numFmtId="0" fontId="2" fillId="0" borderId="4" xfId="0" applyFont="1" applyBorder="1" applyAlignment="1">
      <alignment horizontal="left" vertical="center"/>
    </xf>
    <xf numFmtId="0" fontId="2" fillId="0" borderId="0" xfId="0" applyFont="1" applyFill="1" applyAlignment="1">
      <alignment horizontal="center"/>
    </xf>
    <xf numFmtId="0" fontId="2" fillId="0" borderId="0" xfId="0" applyFont="1" applyAlignment="1">
      <alignment horizontal="center"/>
    </xf>
    <xf numFmtId="0" fontId="2" fillId="2" borderId="1" xfId="0" applyFont="1" applyFill="1" applyBorder="1" applyAlignment="1">
      <alignment horizontal="center"/>
    </xf>
    <xf numFmtId="0" fontId="2" fillId="2" borderId="7" xfId="0"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0" fontId="2" fillId="0" borderId="0" xfId="0" applyFont="1" applyFill="1" applyAlignment="1">
      <alignment horizontal="left"/>
    </xf>
    <xf numFmtId="0" fontId="2" fillId="0" borderId="0" xfId="0" applyFont="1" applyFill="1" applyAlignment="1">
      <alignment horizontal="right"/>
    </xf>
    <xf numFmtId="0" fontId="8" fillId="0" borderId="0" xfId="0" applyFont="1" applyFill="1" applyAlignment="1">
      <alignment horizontal="left" vertical="center"/>
    </xf>
    <xf numFmtId="0" fontId="2" fillId="0" borderId="0" xfId="0" applyFont="1" applyFill="1" applyBorder="1" applyAlignment="1">
      <alignment horizontal="center"/>
    </xf>
    <xf numFmtId="0" fontId="0" fillId="0" borderId="0" xfId="0" applyBorder="1" applyAlignment="1">
      <alignment horizontal="center"/>
    </xf>
    <xf numFmtId="0" fontId="2" fillId="0" borderId="0" xfId="0" applyFont="1" applyFill="1" applyBorder="1" applyAlignment="1">
      <alignment horizontal="center" vertical="center" wrapText="1"/>
    </xf>
    <xf numFmtId="0" fontId="2" fillId="5" borderId="8" xfId="0" applyFont="1" applyFill="1" applyBorder="1" applyAlignment="1">
      <alignment horizontal="center" vertical="center" wrapText="1"/>
    </xf>
    <xf numFmtId="164" fontId="0" fillId="0" borderId="2" xfId="0" applyNumberFormat="1" applyFill="1" applyBorder="1" applyAlignment="1">
      <alignment horizontal="center" vertical="center"/>
    </xf>
    <xf numFmtId="164" fontId="2" fillId="0" borderId="2" xfId="0" quotePrefix="1" applyNumberFormat="1" applyFont="1" applyFill="1" applyBorder="1" applyAlignment="1">
      <alignment horizontal="center" vertical="center"/>
    </xf>
    <xf numFmtId="164" fontId="2" fillId="0" borderId="7" xfId="0" applyNumberFormat="1" applyFont="1" applyFill="1" applyBorder="1" applyAlignment="1">
      <alignment horizontal="center" vertical="center" wrapText="1"/>
    </xf>
    <xf numFmtId="164" fontId="2" fillId="6" borderId="4" xfId="0" applyNumberFormat="1" applyFont="1" applyFill="1" applyBorder="1" applyAlignment="1">
      <alignment horizontal="center" vertical="center"/>
    </xf>
    <xf numFmtId="0" fontId="0" fillId="0" borderId="0" xfId="0" applyAlignment="1">
      <alignment horizontal="center" wrapText="1"/>
    </xf>
    <xf numFmtId="0" fontId="8" fillId="0" borderId="0" xfId="0" applyFont="1" applyAlignment="1">
      <alignment horizontal="left"/>
    </xf>
    <xf numFmtId="0" fontId="2" fillId="4"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4"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0" xfId="1" applyFont="1" applyFill="1" applyBorder="1" applyAlignment="1">
      <alignment horizontal="left" vertical="center"/>
    </xf>
    <xf numFmtId="0" fontId="2" fillId="0" borderId="0" xfId="1" applyFont="1" applyFill="1" applyBorder="1"/>
    <xf numFmtId="164" fontId="2" fillId="0" borderId="4" xfId="0" quotePrefix="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164" fontId="0" fillId="0" borderId="4" xfId="0" applyNumberFormat="1" applyFill="1" applyBorder="1" applyAlignment="1">
      <alignment horizontal="center" vertical="center"/>
    </xf>
    <xf numFmtId="0" fontId="0" fillId="0" borderId="0" xfId="0" applyFill="1" applyBorder="1" applyAlignment="1"/>
    <xf numFmtId="0" fontId="2" fillId="6" borderId="1" xfId="0" applyFont="1" applyFill="1" applyBorder="1" applyAlignment="1">
      <alignment horizontal="center" vertical="center"/>
    </xf>
    <xf numFmtId="0" fontId="0" fillId="0" borderId="0" xfId="0" applyFill="1" applyBorder="1"/>
    <xf numFmtId="0" fontId="2" fillId="0" borderId="0" xfId="1" applyFont="1" applyFill="1" applyBorder="1" applyAlignment="1">
      <alignment horizontal="left"/>
    </xf>
    <xf numFmtId="0" fontId="2" fillId="0" borderId="0" xfId="1" applyFont="1" applyBorder="1" applyAlignment="1">
      <alignment horizontal="center" wrapText="1"/>
    </xf>
    <xf numFmtId="0" fontId="2" fillId="0" borderId="0" xfId="1" applyFont="1" applyFill="1" applyBorder="1" applyAlignment="1">
      <alignment horizontal="center" wrapText="1"/>
    </xf>
    <xf numFmtId="0" fontId="0" fillId="0" borderId="0" xfId="0" applyFill="1" applyBorder="1" applyAlignment="1">
      <alignment horizontal="left"/>
    </xf>
    <xf numFmtId="0" fontId="0" fillId="0" borderId="0" xfId="0" applyAlignment="1"/>
    <xf numFmtId="164" fontId="4" fillId="0" borderId="2" xfId="0" applyNumberFormat="1" applyFont="1" applyFill="1" applyBorder="1" applyAlignment="1">
      <alignment horizontal="center" vertical="center"/>
    </xf>
    <xf numFmtId="164" fontId="4" fillId="0" borderId="4" xfId="0" applyNumberFormat="1" applyFont="1" applyBorder="1" applyAlignment="1">
      <alignment horizontal="center"/>
    </xf>
    <xf numFmtId="164" fontId="4" fillId="0" borderId="2" xfId="0" applyNumberFormat="1" applyFont="1" applyBorder="1" applyAlignment="1">
      <alignment horizontal="center" vertical="center" wrapText="1"/>
    </xf>
    <xf numFmtId="164" fontId="2" fillId="0" borderId="18" xfId="0" applyNumberFormat="1" applyFont="1" applyFill="1" applyBorder="1" applyAlignment="1">
      <alignment horizontal="center" vertical="center" wrapText="1"/>
    </xf>
    <xf numFmtId="164" fontId="4" fillId="0" borderId="19" xfId="0" applyNumberFormat="1" applyFont="1" applyBorder="1" applyAlignment="1">
      <alignment horizontal="center" vertical="center" wrapText="1"/>
    </xf>
    <xf numFmtId="0" fontId="4" fillId="0" borderId="0" xfId="0" applyFont="1" applyAlignment="1">
      <alignment horizontal="left"/>
    </xf>
    <xf numFmtId="2" fontId="2" fillId="2" borderId="1" xfId="1" applyNumberFormat="1" applyFont="1" applyFill="1" applyBorder="1" applyAlignment="1">
      <alignment horizontal="center" vertical="center"/>
    </xf>
    <xf numFmtId="2" fontId="2" fillId="2" borderId="2" xfId="1" applyNumberFormat="1" applyFont="1" applyFill="1" applyBorder="1" applyAlignment="1">
      <alignment horizontal="center" vertical="center"/>
    </xf>
    <xf numFmtId="0" fontId="2" fillId="0" borderId="4" xfId="1" applyFont="1" applyFill="1" applyBorder="1" applyAlignment="1">
      <alignment horizontal="center" vertical="center"/>
    </xf>
    <xf numFmtId="2" fontId="2" fillId="2" borderId="7" xfId="1" applyNumberFormat="1" applyFont="1" applyFill="1" applyBorder="1" applyAlignment="1">
      <alignment horizontal="center" vertical="center"/>
    </xf>
    <xf numFmtId="0" fontId="2" fillId="0" borderId="0" xfId="1" applyFont="1" applyAlignment="1">
      <alignment horizontal="left" wrapText="1"/>
    </xf>
    <xf numFmtId="2" fontId="2" fillId="2" borderId="1" xfId="1" applyNumberFormat="1" applyFont="1" applyFill="1" applyBorder="1" applyAlignment="1">
      <alignment horizontal="center" vertical="center"/>
    </xf>
    <xf numFmtId="2" fontId="2" fillId="2" borderId="2" xfId="1" applyNumberFormat="1"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0" fillId="2" borderId="2" xfId="0" applyFill="1" applyBorder="1" applyAlignment="1">
      <alignment horizontal="center" vertical="center"/>
    </xf>
    <xf numFmtId="0" fontId="2" fillId="0" borderId="4" xfId="0" applyFont="1" applyBorder="1" applyAlignment="1">
      <alignment horizontal="center" vertical="center"/>
    </xf>
    <xf numFmtId="164" fontId="2" fillId="0" borderId="5" xfId="0" applyNumberFormat="1" applyFont="1" applyFill="1" applyBorder="1" applyAlignment="1">
      <alignment horizontal="center" vertical="center" wrapText="1"/>
    </xf>
    <xf numFmtId="164" fontId="4" fillId="0" borderId="4"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64" fontId="0" fillId="0" borderId="2" xfId="0" applyNumberFormat="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xf>
    <xf numFmtId="164" fontId="2" fillId="0" borderId="7" xfId="0" applyNumberFormat="1" applyFont="1" applyFill="1" applyBorder="1" applyAlignment="1">
      <alignment horizontal="center" vertical="center" wrapText="1"/>
    </xf>
    <xf numFmtId="0" fontId="2" fillId="0" borderId="4" xfId="1" applyFont="1" applyFill="1" applyBorder="1" applyAlignment="1">
      <alignment horizontal="center" vertical="center" wrapText="1"/>
    </xf>
    <xf numFmtId="2" fontId="2" fillId="2" borderId="1" xfId="1" applyNumberFormat="1" applyFont="1" applyFill="1" applyBorder="1" applyAlignment="1">
      <alignment horizontal="center" vertical="center"/>
    </xf>
    <xf numFmtId="2" fontId="2" fillId="2" borderId="2" xfId="1" applyNumberFormat="1" applyFont="1" applyFill="1" applyBorder="1" applyAlignment="1">
      <alignment horizontal="center" vertical="center"/>
    </xf>
    <xf numFmtId="0" fontId="2" fillId="2" borderId="1" xfId="0" applyFont="1" applyFill="1" applyBorder="1" applyAlignment="1">
      <alignment horizontal="center" vertical="center"/>
    </xf>
    <xf numFmtId="0" fontId="0" fillId="2" borderId="2" xfId="0" applyFill="1" applyBorder="1" applyAlignment="1">
      <alignment horizontal="center" vertical="center"/>
    </xf>
    <xf numFmtId="0" fontId="2" fillId="0" borderId="1" xfId="1" applyFont="1" applyFill="1" applyBorder="1" applyAlignment="1">
      <alignment horizontal="center" vertical="center" wrapText="1"/>
    </xf>
    <xf numFmtId="0" fontId="2" fillId="0" borderId="2"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0" borderId="4" xfId="0" applyFont="1" applyBorder="1" applyAlignment="1">
      <alignment horizontal="center" vertical="center"/>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1" applyFont="1" applyFill="1" applyBorder="1" applyAlignment="1">
      <alignment horizontal="center" vertical="center" wrapText="1"/>
    </xf>
    <xf numFmtId="0" fontId="0" fillId="0" borderId="0" xfId="0" applyAlignment="1">
      <alignment horizontal="left"/>
    </xf>
    <xf numFmtId="0" fontId="2"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 fillId="0" borderId="0" xfId="0" applyFont="1" applyFill="1" applyBorder="1" applyAlignment="1">
      <alignment vertical="center"/>
    </xf>
    <xf numFmtId="0" fontId="0" fillId="7" borderId="0" xfId="0" applyFill="1"/>
    <xf numFmtId="165" fontId="2" fillId="0" borderId="0" xfId="1"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164" fontId="5" fillId="0" borderId="4" xfId="2" quotePrefix="1" applyNumberFormat="1" applyFont="1" applyFill="1" applyBorder="1" applyAlignment="1">
      <alignment horizontal="center" vertical="center"/>
    </xf>
    <xf numFmtId="0" fontId="4" fillId="0" borderId="0" xfId="0" applyFont="1" applyBorder="1" applyAlignment="1">
      <alignment horizontal="left"/>
    </xf>
    <xf numFmtId="164" fontId="2" fillId="0" borderId="1" xfId="1" applyNumberFormat="1" applyFont="1" applyFill="1" applyBorder="1" applyAlignment="1">
      <alignment horizontal="center" vertical="center"/>
    </xf>
    <xf numFmtId="164" fontId="4" fillId="0" borderId="0" xfId="0" applyNumberFormat="1" applyFont="1"/>
    <xf numFmtId="0" fontId="2" fillId="0" borderId="0" xfId="0" applyFont="1" applyFill="1" applyBorder="1" applyAlignment="1"/>
    <xf numFmtId="0" fontId="2" fillId="0" borderId="0" xfId="1" applyFont="1" applyFill="1" applyBorder="1" applyAlignment="1">
      <alignment horizontal="right" vertical="center"/>
    </xf>
    <xf numFmtId="165" fontId="2" fillId="0" borderId="0" xfId="1" applyNumberFormat="1" applyFont="1" applyFill="1" applyBorder="1" applyAlignment="1">
      <alignment horizontal="center"/>
    </xf>
    <xf numFmtId="0" fontId="4" fillId="0" borderId="0" xfId="0" applyFont="1" applyBorder="1" applyAlignment="1"/>
    <xf numFmtId="0" fontId="4" fillId="0" borderId="10" xfId="0" applyFont="1" applyBorder="1" applyAlignment="1"/>
    <xf numFmtId="0" fontId="2" fillId="0" borderId="0" xfId="1"/>
    <xf numFmtId="0" fontId="8" fillId="0" borderId="0" xfId="1" applyFont="1" applyAlignment="1">
      <alignment horizontal="left"/>
    </xf>
    <xf numFmtId="164" fontId="2" fillId="0" borderId="4" xfId="1" applyNumberFormat="1" applyBorder="1" applyAlignment="1">
      <alignment horizontal="center" vertical="center"/>
    </xf>
    <xf numFmtId="164" fontId="2" fillId="0" borderId="8" xfId="1" applyNumberFormat="1" applyFill="1" applyBorder="1" applyAlignment="1">
      <alignment horizontal="center" vertical="center"/>
    </xf>
    <xf numFmtId="0" fontId="2" fillId="0" borderId="0" xfId="1" applyAlignment="1">
      <alignment horizontal="left"/>
    </xf>
    <xf numFmtId="165" fontId="6" fillId="0" borderId="2" xfId="0" applyNumberFormat="1" applyFont="1" applyBorder="1"/>
    <xf numFmtId="0" fontId="0" fillId="0" borderId="0" xfId="0" applyBorder="1" applyAlignment="1"/>
    <xf numFmtId="0" fontId="2" fillId="2" borderId="8" xfId="0" applyFont="1" applyFill="1" applyBorder="1" applyAlignment="1">
      <alignment horizontal="center" vertical="center" wrapText="1"/>
    </xf>
    <xf numFmtId="0" fontId="0" fillId="0" borderId="0" xfId="0"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164" fontId="4" fillId="0" borderId="4" xfId="0" applyNumberFormat="1" applyFont="1" applyFill="1" applyBorder="1" applyAlignment="1">
      <alignment horizontal="center" vertical="center"/>
    </xf>
    <xf numFmtId="0" fontId="2" fillId="6" borderId="4" xfId="0" applyNumberFormat="1" applyFont="1" applyFill="1" applyBorder="1" applyAlignment="1">
      <alignment horizontal="center" vertical="center" wrapText="1"/>
    </xf>
    <xf numFmtId="0" fontId="2" fillId="6" borderId="3" xfId="0" applyNumberFormat="1" applyFont="1" applyFill="1" applyBorder="1" applyAlignment="1">
      <alignment horizontal="center" vertical="center" wrapText="1"/>
    </xf>
    <xf numFmtId="0" fontId="2" fillId="6" borderId="4" xfId="0" applyFont="1" applyFill="1" applyBorder="1" applyAlignment="1">
      <alignment horizontal="center" wrapText="1"/>
    </xf>
    <xf numFmtId="0" fontId="2" fillId="0" borderId="4" xfId="0" applyNumberFormat="1" applyFont="1" applyFill="1" applyBorder="1" applyAlignment="1">
      <alignment horizontal="center" vertical="center" wrapText="1"/>
    </xf>
    <xf numFmtId="0" fontId="0" fillId="6" borderId="4" xfId="0" applyNumberFormat="1" applyFill="1" applyBorder="1" applyAlignment="1">
      <alignment horizontal="center" vertical="center"/>
    </xf>
    <xf numFmtId="2" fontId="0" fillId="6" borderId="4" xfId="0" applyNumberFormat="1" applyFill="1" applyBorder="1" applyAlignment="1">
      <alignment horizontal="center" vertical="center"/>
    </xf>
    <xf numFmtId="169" fontId="2" fillId="6" borderId="4" xfId="0" applyNumberFormat="1" applyFont="1" applyFill="1" applyBorder="1" applyAlignment="1">
      <alignment horizontal="center" vertical="center"/>
    </xf>
    <xf numFmtId="0" fontId="2" fillId="0" borderId="0" xfId="0" applyFont="1" applyFill="1" applyBorder="1" applyAlignment="1">
      <alignment horizontal="right" vertical="center"/>
    </xf>
    <xf numFmtId="167" fontId="0" fillId="0" borderId="0" xfId="0" applyNumberFormat="1" applyFill="1" applyBorder="1" applyAlignment="1">
      <alignment horizontal="center" vertical="center"/>
    </xf>
    <xf numFmtId="0" fontId="2" fillId="0" borderId="0" xfId="0" applyFont="1" applyBorder="1" applyAlignment="1">
      <alignment horizontal="left" wrapText="1"/>
    </xf>
    <xf numFmtId="0" fontId="0" fillId="0" borderId="0" xfId="0" applyBorder="1" applyAlignment="1">
      <alignment wrapText="1"/>
    </xf>
    <xf numFmtId="0" fontId="2" fillId="2" borderId="2" xfId="0" applyFont="1" applyFill="1" applyBorder="1" applyAlignment="1">
      <alignment horizontal="center"/>
    </xf>
    <xf numFmtId="0" fontId="0" fillId="0" borderId="0" xfId="0" applyFill="1" applyBorder="1" applyAlignment="1">
      <alignment horizontal="center" vertical="center" wrapText="1"/>
    </xf>
    <xf numFmtId="164" fontId="2" fillId="0" borderId="4" xfId="0" applyNumberFormat="1" applyFont="1" applyBorder="1" applyAlignment="1">
      <alignment horizontal="center"/>
    </xf>
    <xf numFmtId="0" fontId="5" fillId="0" borderId="12" xfId="0" applyFont="1" applyFill="1" applyBorder="1"/>
    <xf numFmtId="0" fontId="4" fillId="0" borderId="1" xfId="0" applyFont="1" applyFill="1" applyBorder="1"/>
    <xf numFmtId="164" fontId="5" fillId="0" borderId="12" xfId="2" applyNumberFormat="1" applyFont="1" applyFill="1" applyBorder="1" applyAlignment="1">
      <alignment horizontal="center" vertical="center" wrapText="1"/>
    </xf>
    <xf numFmtId="164" fontId="5" fillId="0" borderId="12" xfId="0" applyNumberFormat="1" applyFont="1" applyFill="1" applyBorder="1" applyAlignment="1">
      <alignment horizontal="center" vertical="center"/>
    </xf>
    <xf numFmtId="0" fontId="4" fillId="0" borderId="0" xfId="0" applyFont="1" applyFill="1" applyAlignment="1">
      <alignment horizontal="center"/>
    </xf>
    <xf numFmtId="164" fontId="5" fillId="0" borderId="13" xfId="2" applyNumberFormat="1" applyFont="1" applyFill="1" applyBorder="1" applyAlignment="1">
      <alignment horizontal="center" vertical="center" wrapText="1"/>
    </xf>
    <xf numFmtId="0" fontId="4" fillId="0" borderId="0" xfId="0" applyFont="1" applyBorder="1" applyAlignment="1">
      <alignment horizontal="left"/>
    </xf>
    <xf numFmtId="0" fontId="4" fillId="0" borderId="10" xfId="0" applyFont="1" applyBorder="1" applyAlignment="1">
      <alignment horizontal="left"/>
    </xf>
    <xf numFmtId="0" fontId="4" fillId="2" borderId="4" xfId="2" applyFont="1" applyFill="1" applyBorder="1" applyAlignment="1">
      <alignment horizontal="center" vertical="center" wrapText="1"/>
    </xf>
    <xf numFmtId="0" fontId="4" fillId="2" borderId="14" xfId="2" applyFont="1" applyFill="1" applyBorder="1" applyAlignment="1">
      <alignment horizontal="center" vertical="center" wrapText="1"/>
    </xf>
    <xf numFmtId="0" fontId="4" fillId="0" borderId="0" xfId="0" applyFont="1" applyBorder="1" applyAlignment="1">
      <alignment wrapText="1"/>
    </xf>
    <xf numFmtId="0" fontId="4" fillId="0" borderId="0" xfId="0" applyNumberFormat="1" applyFont="1" applyBorder="1" applyAlignment="1">
      <alignment horizontal="left" wrapText="1"/>
    </xf>
    <xf numFmtId="0" fontId="4" fillId="0" borderId="0" xfId="0" applyFont="1" applyAlignment="1">
      <alignment horizontal="left"/>
    </xf>
    <xf numFmtId="2" fontId="2" fillId="2" borderId="1" xfId="1" applyNumberFormat="1" applyFont="1" applyFill="1" applyBorder="1" applyAlignment="1">
      <alignment horizontal="center" vertical="center"/>
    </xf>
    <xf numFmtId="2" fontId="2" fillId="2" borderId="2" xfId="1" applyNumberFormat="1" applyFont="1" applyFill="1" applyBorder="1" applyAlignment="1">
      <alignment horizontal="center" vertical="center"/>
    </xf>
    <xf numFmtId="0" fontId="2" fillId="0" borderId="4" xfId="1" applyFont="1" applyBorder="1" applyAlignment="1">
      <alignment horizontal="center" vertical="center"/>
    </xf>
    <xf numFmtId="0" fontId="2" fillId="0" borderId="4" xfId="1" applyFont="1" applyFill="1" applyBorder="1" applyAlignment="1">
      <alignment horizontal="center" vertical="center"/>
    </xf>
    <xf numFmtId="0" fontId="15" fillId="0" borderId="0" xfId="0" applyFont="1" applyAlignment="1">
      <alignment horizontal="left" vertical="center" wrapText="1"/>
    </xf>
    <xf numFmtId="0" fontId="2" fillId="2" borderId="1" xfId="0" applyFont="1" applyFill="1" applyBorder="1" applyAlignment="1">
      <alignment horizontal="center" vertical="center"/>
    </xf>
    <xf numFmtId="0" fontId="0" fillId="2" borderId="2" xfId="0" applyFill="1" applyBorder="1" applyAlignment="1">
      <alignment horizontal="center" vertical="center"/>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164" fontId="2" fillId="0" borderId="0"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164" fontId="0" fillId="0" borderId="9" xfId="0" applyNumberFormat="1" applyBorder="1" applyAlignment="1">
      <alignment horizontal="center" vertical="center" wrapText="1"/>
    </xf>
    <xf numFmtId="0" fontId="22" fillId="0" borderId="7" xfId="0" applyFont="1" applyBorder="1" applyAlignment="1">
      <alignment horizontal="center" vertical="center"/>
    </xf>
    <xf numFmtId="0" fontId="2" fillId="0" borderId="3"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center" vertical="center"/>
    </xf>
    <xf numFmtId="0" fontId="2" fillId="2" borderId="2" xfId="0" applyFont="1" applyFill="1" applyBorder="1" applyAlignment="1">
      <alignment horizontal="center" vertical="center"/>
    </xf>
    <xf numFmtId="0" fontId="2" fillId="0" borderId="11" xfId="0" applyFont="1" applyBorder="1" applyAlignment="1">
      <alignment horizontal="left" wrapTex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7" xfId="1" applyFont="1" applyFill="1" applyBorder="1" applyAlignment="1">
      <alignment horizontal="center" vertical="center"/>
    </xf>
    <xf numFmtId="0" fontId="2" fillId="4" borderId="6"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 xfId="0" applyFill="1" applyBorder="1" applyAlignment="1">
      <alignment horizontal="center" vertical="center"/>
    </xf>
    <xf numFmtId="0" fontId="0" fillId="4" borderId="7" xfId="0" applyFill="1" applyBorder="1" applyAlignment="1">
      <alignment horizontal="center" vertical="center"/>
    </xf>
    <xf numFmtId="0" fontId="0" fillId="4" borderId="2" xfId="0" applyFill="1" applyBorder="1" applyAlignment="1">
      <alignment horizontal="center" vertical="center"/>
    </xf>
    <xf numFmtId="0" fontId="2" fillId="0" borderId="6"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xf>
    <xf numFmtId="0" fontId="0" fillId="0" borderId="9" xfId="0" applyFill="1" applyBorder="1" applyAlignment="1">
      <alignment horizontal="center" vertical="center" wrapText="1"/>
    </xf>
    <xf numFmtId="0" fontId="2" fillId="0" borderId="4" xfId="0" applyFont="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left"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2" fillId="0" borderId="0" xfId="1" applyFont="1" applyAlignment="1">
      <alignment horizontal="left" wrapText="1"/>
    </xf>
    <xf numFmtId="0" fontId="2" fillId="0" borderId="11" xfId="1" applyFont="1" applyBorder="1" applyAlignment="1">
      <alignment horizontal="left" wrapText="1"/>
    </xf>
    <xf numFmtId="0" fontId="2" fillId="0" borderId="3" xfId="0" applyFont="1" applyFill="1" applyBorder="1" applyAlignment="1">
      <alignment horizontal="center" vertical="center"/>
    </xf>
    <xf numFmtId="0" fontId="0" fillId="0" borderId="20" xfId="0" applyFill="1" applyBorder="1" applyAlignment="1">
      <alignment horizontal="center" vertical="center"/>
    </xf>
    <xf numFmtId="0" fontId="0" fillId="0" borderId="5" xfId="0" applyFill="1" applyBorder="1" applyAlignment="1">
      <alignment horizontal="center" vertical="center"/>
    </xf>
    <xf numFmtId="0" fontId="2" fillId="0" borderId="0" xfId="0" applyFont="1" applyFill="1" applyBorder="1" applyAlignment="1">
      <alignment horizontal="left" wrapText="1"/>
    </xf>
    <xf numFmtId="0" fontId="0" fillId="0" borderId="2" xfId="0" applyBorder="1" applyAlignment="1">
      <alignment horizontal="center" vertical="center" wrapText="1"/>
    </xf>
    <xf numFmtId="0" fontId="2" fillId="0" borderId="4" xfId="0" applyFont="1" applyFill="1" applyBorder="1" applyAlignment="1">
      <alignment horizontal="center" vertical="center" wrapText="1"/>
    </xf>
    <xf numFmtId="0" fontId="2" fillId="0" borderId="1" xfId="1" applyFont="1" applyBorder="1" applyAlignment="1">
      <alignment horizontal="center" vertical="center"/>
    </xf>
    <xf numFmtId="0" fontId="2" fillId="0" borderId="7" xfId="1" applyFont="1" applyBorder="1" applyAlignment="1">
      <alignment horizontal="center" vertical="center"/>
    </xf>
    <xf numFmtId="0" fontId="2" fillId="0" borderId="2" xfId="1" applyFont="1" applyBorder="1" applyAlignment="1">
      <alignment horizontal="center" vertical="center"/>
    </xf>
    <xf numFmtId="0" fontId="0" fillId="2" borderId="7" xfId="0" applyFill="1" applyBorder="1" applyAlignment="1">
      <alignment horizontal="center" vertical="center"/>
    </xf>
    <xf numFmtId="0" fontId="2" fillId="6" borderId="6"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0" borderId="3" xfId="0" applyFont="1" applyBorder="1" applyAlignment="1">
      <alignment horizontal="center"/>
    </xf>
    <xf numFmtId="0" fontId="2" fillId="0" borderId="20" xfId="0" applyFont="1" applyBorder="1" applyAlignment="1">
      <alignment horizontal="center"/>
    </xf>
    <xf numFmtId="0" fontId="2" fillId="0" borderId="5" xfId="0" applyFont="1" applyBorder="1" applyAlignment="1">
      <alignment horizontal="center"/>
    </xf>
    <xf numFmtId="0" fontId="2" fillId="0" borderId="3"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1" xfId="0" applyFont="1" applyFill="1" applyBorder="1" applyAlignment="1">
      <alignment horizontal="left"/>
    </xf>
    <xf numFmtId="0" fontId="4" fillId="0" borderId="0" xfId="0" applyFont="1" applyFill="1" applyAlignment="1">
      <alignment horizontal="left"/>
    </xf>
    <xf numFmtId="0" fontId="2" fillId="0" borderId="0" xfId="1" applyFont="1" applyBorder="1" applyAlignment="1">
      <alignment horizontal="left" wrapText="1"/>
    </xf>
    <xf numFmtId="0" fontId="2" fillId="0" borderId="0" xfId="1" applyAlignment="1">
      <alignment horizontal="left" wrapText="1"/>
    </xf>
    <xf numFmtId="2" fontId="2" fillId="2" borderId="7" xfId="1" applyNumberFormat="1" applyFont="1" applyFill="1" applyBorder="1" applyAlignment="1">
      <alignment horizontal="center" vertical="center"/>
    </xf>
    <xf numFmtId="0" fontId="2" fillId="4" borderId="1"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0" xfId="1" applyFont="1" applyFill="1" applyBorder="1" applyAlignment="1">
      <alignment horizontal="left" wrapText="1"/>
    </xf>
    <xf numFmtId="0" fontId="2" fillId="0" borderId="0" xfId="0" applyFont="1" applyFill="1" applyBorder="1" applyAlignment="1">
      <alignment horizontal="left"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1" applyFont="1" applyFill="1" applyBorder="1" applyAlignment="1">
      <alignment horizontal="center" vertical="center" wrapText="1"/>
    </xf>
    <xf numFmtId="2" fontId="2" fillId="6" borderId="1" xfId="0" applyNumberFormat="1" applyFont="1" applyFill="1" applyBorder="1" applyAlignment="1">
      <alignment horizontal="center" vertical="center"/>
    </xf>
    <xf numFmtId="0" fontId="2" fillId="6" borderId="1" xfId="0" applyNumberFormat="1" applyFont="1" applyFill="1" applyBorder="1" applyAlignment="1">
      <alignment horizontal="center" vertical="center" wrapText="1"/>
    </xf>
    <xf numFmtId="0" fontId="2" fillId="6" borderId="2" xfId="0" applyNumberFormat="1" applyFont="1" applyFill="1" applyBorder="1" applyAlignment="1">
      <alignment horizontal="center" vertical="center" wrapText="1"/>
    </xf>
    <xf numFmtId="0" fontId="5" fillId="0" borderId="11" xfId="1" applyFont="1" applyBorder="1" applyAlignment="1">
      <alignment horizontal="left" wrapText="1"/>
    </xf>
    <xf numFmtId="0" fontId="2" fillId="6" borderId="3" xfId="0" applyNumberFormat="1" applyFont="1" applyFill="1" applyBorder="1" applyAlignment="1">
      <alignment horizontal="center" vertical="center" wrapText="1"/>
    </xf>
    <xf numFmtId="0" fontId="2" fillId="6" borderId="20" xfId="0" applyNumberFormat="1" applyFont="1" applyFill="1" applyBorder="1" applyAlignment="1">
      <alignment horizontal="center" vertical="center" wrapText="1"/>
    </xf>
    <xf numFmtId="0" fontId="2" fillId="6" borderId="5"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4" xfId="0" applyFont="1" applyFill="1" applyBorder="1" applyAlignment="1">
      <alignment horizontal="center" vertical="center" wrapText="1"/>
    </xf>
  </cellXfs>
  <cellStyles count="12">
    <cellStyle name="Comma0" xfId="3"/>
    <cellStyle name="Currency0" xfId="4"/>
    <cellStyle name="F4" xfId="5"/>
    <cellStyle name="Normal" xfId="0" builtinId="0"/>
    <cellStyle name="Normal 2" xfId="6"/>
    <cellStyle name="Normal 2 2" xfId="7"/>
    <cellStyle name="Normal 3" xfId="1"/>
    <cellStyle name="Normal 4" xfId="8"/>
    <cellStyle name="Normal 4 2" xfId="9"/>
    <cellStyle name="Normal 5" xfId="2"/>
    <cellStyle name="Normal 5 2" xfId="10"/>
    <cellStyle name="Normal 6"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687917</xdr:colOff>
      <xdr:row>9</xdr:row>
      <xdr:rowOff>0</xdr:rowOff>
    </xdr:from>
    <xdr:ext cx="184731" cy="264560"/>
    <xdr:sp macro="" textlink="">
      <xdr:nvSpPr>
        <xdr:cNvPr id="2" name="TextBox 1"/>
        <xdr:cNvSpPr txBox="1"/>
      </xdr:nvSpPr>
      <xdr:spPr>
        <a:xfrm>
          <a:off x="61171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523875</xdr:colOff>
      <xdr:row>91</xdr:row>
      <xdr:rowOff>1</xdr:rowOff>
    </xdr:from>
    <xdr:to>
      <xdr:col>2</xdr:col>
      <xdr:colOff>895350</xdr:colOff>
      <xdr:row>91</xdr:row>
      <xdr:rowOff>190500</xdr:rowOff>
    </xdr:to>
    <xdr:sp macro="" textlink="">
      <xdr:nvSpPr>
        <xdr:cNvPr id="2" name="AutoShape 3"/>
        <xdr:cNvSpPr>
          <a:spLocks noChangeArrowheads="1"/>
        </xdr:cNvSpPr>
      </xdr:nvSpPr>
      <xdr:spPr bwMode="auto">
        <a:xfrm>
          <a:off x="3286125" y="20154901"/>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6</xdr:col>
      <xdr:colOff>511969</xdr:colOff>
      <xdr:row>47</xdr:row>
      <xdr:rowOff>190500</xdr:rowOff>
    </xdr:from>
    <xdr:to>
      <xdr:col>6</xdr:col>
      <xdr:colOff>883444</xdr:colOff>
      <xdr:row>48</xdr:row>
      <xdr:rowOff>183357</xdr:rowOff>
    </xdr:to>
    <xdr:sp macro="" textlink="">
      <xdr:nvSpPr>
        <xdr:cNvPr id="3" name="AutoShape 3"/>
        <xdr:cNvSpPr>
          <a:spLocks noChangeArrowheads="1"/>
        </xdr:cNvSpPr>
      </xdr:nvSpPr>
      <xdr:spPr bwMode="auto">
        <a:xfrm>
          <a:off x="8932069" y="11715750"/>
          <a:ext cx="371475" cy="183357"/>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70</xdr:row>
      <xdr:rowOff>0</xdr:rowOff>
    </xdr:from>
    <xdr:to>
      <xdr:col>2</xdr:col>
      <xdr:colOff>883444</xdr:colOff>
      <xdr:row>71</xdr:row>
      <xdr:rowOff>28574</xdr:rowOff>
    </xdr:to>
    <xdr:sp macro="" textlink="">
      <xdr:nvSpPr>
        <xdr:cNvPr id="4" name="AutoShape 3"/>
        <xdr:cNvSpPr>
          <a:spLocks noChangeArrowheads="1"/>
        </xdr:cNvSpPr>
      </xdr:nvSpPr>
      <xdr:spPr bwMode="auto">
        <a:xfrm>
          <a:off x="3274219" y="15992475"/>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70</xdr:row>
      <xdr:rowOff>11906</xdr:rowOff>
    </xdr:from>
    <xdr:to>
      <xdr:col>4</xdr:col>
      <xdr:colOff>871537</xdr:colOff>
      <xdr:row>71</xdr:row>
      <xdr:rowOff>40480</xdr:rowOff>
    </xdr:to>
    <xdr:sp macro="" textlink="">
      <xdr:nvSpPr>
        <xdr:cNvPr id="5" name="AutoShape 3"/>
        <xdr:cNvSpPr>
          <a:spLocks noChangeArrowheads="1"/>
        </xdr:cNvSpPr>
      </xdr:nvSpPr>
      <xdr:spPr bwMode="auto">
        <a:xfrm>
          <a:off x="6157912" y="16004381"/>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8</xdr:col>
      <xdr:colOff>357189</xdr:colOff>
      <xdr:row>91</xdr:row>
      <xdr:rowOff>1</xdr:rowOff>
    </xdr:from>
    <xdr:to>
      <xdr:col>8</xdr:col>
      <xdr:colOff>728664</xdr:colOff>
      <xdr:row>91</xdr:row>
      <xdr:rowOff>190500</xdr:rowOff>
    </xdr:to>
    <xdr:sp macro="" textlink="">
      <xdr:nvSpPr>
        <xdr:cNvPr id="6" name="AutoShape 3"/>
        <xdr:cNvSpPr>
          <a:spLocks noChangeArrowheads="1"/>
        </xdr:cNvSpPr>
      </xdr:nvSpPr>
      <xdr:spPr bwMode="auto">
        <a:xfrm>
          <a:off x="11177589" y="20154901"/>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6</xdr:col>
      <xdr:colOff>276225</xdr:colOff>
      <xdr:row>64</xdr:row>
      <xdr:rowOff>83344</xdr:rowOff>
    </xdr:from>
    <xdr:to>
      <xdr:col>6</xdr:col>
      <xdr:colOff>940593</xdr:colOff>
      <xdr:row>68</xdr:row>
      <xdr:rowOff>76867</xdr:rowOff>
    </xdr:to>
    <xdr:sp macro="" textlink="">
      <xdr:nvSpPr>
        <xdr:cNvPr id="7" name="Rectangular Callout 6"/>
        <xdr:cNvSpPr/>
      </xdr:nvSpPr>
      <xdr:spPr>
        <a:xfrm>
          <a:off x="8696325" y="14932819"/>
          <a:ext cx="664368" cy="755523"/>
        </a:xfrm>
        <a:prstGeom prst="wedgeRectCallou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en-US" sz="800"/>
            <a:t>Propane</a:t>
          </a:r>
          <a:r>
            <a:rPr lang="en-US" sz="800" baseline="0"/>
            <a:t> Mass Conversion Factor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523875</xdr:colOff>
      <xdr:row>66</xdr:row>
      <xdr:rowOff>11906</xdr:rowOff>
    </xdr:from>
    <xdr:to>
      <xdr:col>6</xdr:col>
      <xdr:colOff>895350</xdr:colOff>
      <xdr:row>67</xdr:row>
      <xdr:rowOff>4762</xdr:rowOff>
    </xdr:to>
    <xdr:sp macro="" textlink="">
      <xdr:nvSpPr>
        <xdr:cNvPr id="2" name="AutoShape 3"/>
        <xdr:cNvSpPr>
          <a:spLocks noChangeArrowheads="1"/>
        </xdr:cNvSpPr>
      </xdr:nvSpPr>
      <xdr:spPr bwMode="auto">
        <a:xfrm>
          <a:off x="8810625" y="12832556"/>
          <a:ext cx="371475" cy="192881"/>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523875</xdr:colOff>
      <xdr:row>109</xdr:row>
      <xdr:rowOff>1</xdr:rowOff>
    </xdr:from>
    <xdr:to>
      <xdr:col>2</xdr:col>
      <xdr:colOff>895350</xdr:colOff>
      <xdr:row>109</xdr:row>
      <xdr:rowOff>190500</xdr:rowOff>
    </xdr:to>
    <xdr:sp macro="" textlink="">
      <xdr:nvSpPr>
        <xdr:cNvPr id="3" name="AutoShape 3"/>
        <xdr:cNvSpPr>
          <a:spLocks noChangeArrowheads="1"/>
        </xdr:cNvSpPr>
      </xdr:nvSpPr>
      <xdr:spPr bwMode="auto">
        <a:xfrm>
          <a:off x="3286125" y="21202651"/>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88</xdr:row>
      <xdr:rowOff>0</xdr:rowOff>
    </xdr:from>
    <xdr:to>
      <xdr:col>2</xdr:col>
      <xdr:colOff>883444</xdr:colOff>
      <xdr:row>89</xdr:row>
      <xdr:rowOff>28574</xdr:rowOff>
    </xdr:to>
    <xdr:sp macro="" textlink="">
      <xdr:nvSpPr>
        <xdr:cNvPr id="4" name="AutoShape 3"/>
        <xdr:cNvSpPr>
          <a:spLocks noChangeArrowheads="1"/>
        </xdr:cNvSpPr>
      </xdr:nvSpPr>
      <xdr:spPr bwMode="auto">
        <a:xfrm>
          <a:off x="3274219" y="17097375"/>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88</xdr:row>
      <xdr:rowOff>11906</xdr:rowOff>
    </xdr:from>
    <xdr:to>
      <xdr:col>4</xdr:col>
      <xdr:colOff>871537</xdr:colOff>
      <xdr:row>89</xdr:row>
      <xdr:rowOff>40480</xdr:rowOff>
    </xdr:to>
    <xdr:sp macro="" textlink="">
      <xdr:nvSpPr>
        <xdr:cNvPr id="5" name="AutoShape 3"/>
        <xdr:cNvSpPr>
          <a:spLocks noChangeArrowheads="1"/>
        </xdr:cNvSpPr>
      </xdr:nvSpPr>
      <xdr:spPr bwMode="auto">
        <a:xfrm>
          <a:off x="6024562" y="17109281"/>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8</xdr:col>
      <xdr:colOff>357186</xdr:colOff>
      <xdr:row>109</xdr:row>
      <xdr:rowOff>11906</xdr:rowOff>
    </xdr:from>
    <xdr:to>
      <xdr:col>8</xdr:col>
      <xdr:colOff>728661</xdr:colOff>
      <xdr:row>109</xdr:row>
      <xdr:rowOff>202405</xdr:rowOff>
    </xdr:to>
    <xdr:sp macro="" textlink="">
      <xdr:nvSpPr>
        <xdr:cNvPr id="6" name="AutoShape 3"/>
        <xdr:cNvSpPr>
          <a:spLocks noChangeArrowheads="1"/>
        </xdr:cNvSpPr>
      </xdr:nvSpPr>
      <xdr:spPr bwMode="auto">
        <a:xfrm>
          <a:off x="11406186" y="21214556"/>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88</xdr:row>
      <xdr:rowOff>0</xdr:rowOff>
    </xdr:from>
    <xdr:to>
      <xdr:col>2</xdr:col>
      <xdr:colOff>883444</xdr:colOff>
      <xdr:row>89</xdr:row>
      <xdr:rowOff>28574</xdr:rowOff>
    </xdr:to>
    <xdr:sp macro="" textlink="">
      <xdr:nvSpPr>
        <xdr:cNvPr id="7" name="AutoShape 3"/>
        <xdr:cNvSpPr>
          <a:spLocks noChangeArrowheads="1"/>
        </xdr:cNvSpPr>
      </xdr:nvSpPr>
      <xdr:spPr bwMode="auto">
        <a:xfrm>
          <a:off x="3274219" y="17097375"/>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88</xdr:row>
      <xdr:rowOff>11906</xdr:rowOff>
    </xdr:from>
    <xdr:to>
      <xdr:col>4</xdr:col>
      <xdr:colOff>871537</xdr:colOff>
      <xdr:row>89</xdr:row>
      <xdr:rowOff>40480</xdr:rowOff>
    </xdr:to>
    <xdr:sp macro="" textlink="">
      <xdr:nvSpPr>
        <xdr:cNvPr id="8" name="AutoShape 3"/>
        <xdr:cNvSpPr>
          <a:spLocks noChangeArrowheads="1"/>
        </xdr:cNvSpPr>
      </xdr:nvSpPr>
      <xdr:spPr bwMode="auto">
        <a:xfrm>
          <a:off x="6024562" y="17109281"/>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6</xdr:col>
      <xdr:colOff>428625</xdr:colOff>
      <xdr:row>82</xdr:row>
      <xdr:rowOff>83344</xdr:rowOff>
    </xdr:from>
    <xdr:to>
      <xdr:col>6</xdr:col>
      <xdr:colOff>1273968</xdr:colOff>
      <xdr:row>86</xdr:row>
      <xdr:rowOff>76867</xdr:rowOff>
    </xdr:to>
    <xdr:sp macro="" textlink="">
      <xdr:nvSpPr>
        <xdr:cNvPr id="9" name="Rectangular Callout 8"/>
        <xdr:cNvSpPr/>
      </xdr:nvSpPr>
      <xdr:spPr>
        <a:xfrm>
          <a:off x="8715375" y="16037719"/>
          <a:ext cx="845343" cy="755523"/>
        </a:xfrm>
        <a:prstGeom prst="wedgeRectCallou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en-US" sz="900"/>
            <a:t>Propane</a:t>
          </a:r>
          <a:r>
            <a:rPr lang="en-US" sz="900" baseline="0"/>
            <a:t> Mass Conversion Factor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535782</xdr:colOff>
      <xdr:row>43</xdr:row>
      <xdr:rowOff>11906</xdr:rowOff>
    </xdr:from>
    <xdr:to>
      <xdr:col>6</xdr:col>
      <xdr:colOff>907257</xdr:colOff>
      <xdr:row>44</xdr:row>
      <xdr:rowOff>4762</xdr:rowOff>
    </xdr:to>
    <xdr:sp macro="" textlink="">
      <xdr:nvSpPr>
        <xdr:cNvPr id="2" name="AutoShape 3"/>
        <xdr:cNvSpPr>
          <a:spLocks noChangeArrowheads="1"/>
        </xdr:cNvSpPr>
      </xdr:nvSpPr>
      <xdr:spPr bwMode="auto">
        <a:xfrm>
          <a:off x="8822532" y="10794206"/>
          <a:ext cx="371475" cy="183356"/>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523875</xdr:colOff>
      <xdr:row>86</xdr:row>
      <xdr:rowOff>1</xdr:rowOff>
    </xdr:from>
    <xdr:to>
      <xdr:col>2</xdr:col>
      <xdr:colOff>895350</xdr:colOff>
      <xdr:row>86</xdr:row>
      <xdr:rowOff>190500</xdr:rowOff>
    </xdr:to>
    <xdr:sp macro="" textlink="">
      <xdr:nvSpPr>
        <xdr:cNvPr id="3" name="AutoShape 3"/>
        <xdr:cNvSpPr>
          <a:spLocks noChangeArrowheads="1"/>
        </xdr:cNvSpPr>
      </xdr:nvSpPr>
      <xdr:spPr bwMode="auto">
        <a:xfrm>
          <a:off x="3286125" y="18973801"/>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65</xdr:row>
      <xdr:rowOff>0</xdr:rowOff>
    </xdr:from>
    <xdr:to>
      <xdr:col>2</xdr:col>
      <xdr:colOff>883444</xdr:colOff>
      <xdr:row>66</xdr:row>
      <xdr:rowOff>28574</xdr:rowOff>
    </xdr:to>
    <xdr:sp macro="" textlink="">
      <xdr:nvSpPr>
        <xdr:cNvPr id="4" name="AutoShape 3"/>
        <xdr:cNvSpPr>
          <a:spLocks noChangeArrowheads="1"/>
        </xdr:cNvSpPr>
      </xdr:nvSpPr>
      <xdr:spPr bwMode="auto">
        <a:xfrm>
          <a:off x="3274219" y="14973300"/>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65</xdr:row>
      <xdr:rowOff>11906</xdr:rowOff>
    </xdr:from>
    <xdr:to>
      <xdr:col>4</xdr:col>
      <xdr:colOff>871537</xdr:colOff>
      <xdr:row>66</xdr:row>
      <xdr:rowOff>40480</xdr:rowOff>
    </xdr:to>
    <xdr:sp macro="" textlink="">
      <xdr:nvSpPr>
        <xdr:cNvPr id="5" name="AutoShape 3"/>
        <xdr:cNvSpPr>
          <a:spLocks noChangeArrowheads="1"/>
        </xdr:cNvSpPr>
      </xdr:nvSpPr>
      <xdr:spPr bwMode="auto">
        <a:xfrm>
          <a:off x="6024562" y="14985206"/>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8</xdr:col>
      <xdr:colOff>392905</xdr:colOff>
      <xdr:row>86</xdr:row>
      <xdr:rowOff>0</xdr:rowOff>
    </xdr:from>
    <xdr:to>
      <xdr:col>8</xdr:col>
      <xdr:colOff>764380</xdr:colOff>
      <xdr:row>86</xdr:row>
      <xdr:rowOff>190499</xdr:rowOff>
    </xdr:to>
    <xdr:sp macro="" textlink="">
      <xdr:nvSpPr>
        <xdr:cNvPr id="6" name="AutoShape 3"/>
        <xdr:cNvSpPr>
          <a:spLocks noChangeArrowheads="1"/>
        </xdr:cNvSpPr>
      </xdr:nvSpPr>
      <xdr:spPr bwMode="auto">
        <a:xfrm>
          <a:off x="11441905" y="18973800"/>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65</xdr:row>
      <xdr:rowOff>0</xdr:rowOff>
    </xdr:from>
    <xdr:to>
      <xdr:col>2</xdr:col>
      <xdr:colOff>883444</xdr:colOff>
      <xdr:row>66</xdr:row>
      <xdr:rowOff>28574</xdr:rowOff>
    </xdr:to>
    <xdr:sp macro="" textlink="">
      <xdr:nvSpPr>
        <xdr:cNvPr id="7" name="AutoShape 3"/>
        <xdr:cNvSpPr>
          <a:spLocks noChangeArrowheads="1"/>
        </xdr:cNvSpPr>
      </xdr:nvSpPr>
      <xdr:spPr bwMode="auto">
        <a:xfrm>
          <a:off x="3274219" y="14973300"/>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65</xdr:row>
      <xdr:rowOff>11906</xdr:rowOff>
    </xdr:from>
    <xdr:to>
      <xdr:col>4</xdr:col>
      <xdr:colOff>871537</xdr:colOff>
      <xdr:row>66</xdr:row>
      <xdr:rowOff>40480</xdr:rowOff>
    </xdr:to>
    <xdr:sp macro="" textlink="">
      <xdr:nvSpPr>
        <xdr:cNvPr id="8" name="AutoShape 3"/>
        <xdr:cNvSpPr>
          <a:spLocks noChangeArrowheads="1"/>
        </xdr:cNvSpPr>
      </xdr:nvSpPr>
      <xdr:spPr bwMode="auto">
        <a:xfrm>
          <a:off x="6024562" y="14985206"/>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65</xdr:row>
      <xdr:rowOff>0</xdr:rowOff>
    </xdr:from>
    <xdr:to>
      <xdr:col>2</xdr:col>
      <xdr:colOff>883444</xdr:colOff>
      <xdr:row>66</xdr:row>
      <xdr:rowOff>28574</xdr:rowOff>
    </xdr:to>
    <xdr:sp macro="" textlink="">
      <xdr:nvSpPr>
        <xdr:cNvPr id="9" name="AutoShape 3"/>
        <xdr:cNvSpPr>
          <a:spLocks noChangeArrowheads="1"/>
        </xdr:cNvSpPr>
      </xdr:nvSpPr>
      <xdr:spPr bwMode="auto">
        <a:xfrm>
          <a:off x="3274219" y="14973300"/>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65</xdr:row>
      <xdr:rowOff>11906</xdr:rowOff>
    </xdr:from>
    <xdr:to>
      <xdr:col>4</xdr:col>
      <xdr:colOff>871537</xdr:colOff>
      <xdr:row>66</xdr:row>
      <xdr:rowOff>40480</xdr:rowOff>
    </xdr:to>
    <xdr:sp macro="" textlink="">
      <xdr:nvSpPr>
        <xdr:cNvPr id="10" name="AutoShape 3"/>
        <xdr:cNvSpPr>
          <a:spLocks noChangeArrowheads="1"/>
        </xdr:cNvSpPr>
      </xdr:nvSpPr>
      <xdr:spPr bwMode="auto">
        <a:xfrm>
          <a:off x="6024562" y="14985206"/>
          <a:ext cx="371475" cy="219074"/>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6</xdr:col>
      <xdr:colOff>428625</xdr:colOff>
      <xdr:row>59</xdr:row>
      <xdr:rowOff>83344</xdr:rowOff>
    </xdr:from>
    <xdr:to>
      <xdr:col>6</xdr:col>
      <xdr:colOff>1273968</xdr:colOff>
      <xdr:row>63</xdr:row>
      <xdr:rowOff>76867</xdr:rowOff>
    </xdr:to>
    <xdr:sp macro="" textlink="">
      <xdr:nvSpPr>
        <xdr:cNvPr id="11" name="Rectangular Callout 10"/>
        <xdr:cNvSpPr/>
      </xdr:nvSpPr>
      <xdr:spPr>
        <a:xfrm>
          <a:off x="8715375" y="13913644"/>
          <a:ext cx="845343" cy="755523"/>
        </a:xfrm>
        <a:prstGeom prst="wedgeRectCallou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en-US" sz="900"/>
            <a:t>Propane</a:t>
          </a:r>
          <a:r>
            <a:rPr lang="en-US" sz="900" baseline="0"/>
            <a:t> Mass Conversion Factor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559594</xdr:colOff>
      <xdr:row>55</xdr:row>
      <xdr:rowOff>11906</xdr:rowOff>
    </xdr:from>
    <xdr:to>
      <xdr:col>6</xdr:col>
      <xdr:colOff>931069</xdr:colOff>
      <xdr:row>56</xdr:row>
      <xdr:rowOff>4762</xdr:rowOff>
    </xdr:to>
    <xdr:sp macro="" textlink="">
      <xdr:nvSpPr>
        <xdr:cNvPr id="2" name="AutoShape 3"/>
        <xdr:cNvSpPr>
          <a:spLocks noChangeArrowheads="1"/>
        </xdr:cNvSpPr>
      </xdr:nvSpPr>
      <xdr:spPr bwMode="auto">
        <a:xfrm>
          <a:off x="8846344" y="13451681"/>
          <a:ext cx="371475" cy="192881"/>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523875</xdr:colOff>
      <xdr:row>98</xdr:row>
      <xdr:rowOff>1</xdr:rowOff>
    </xdr:from>
    <xdr:to>
      <xdr:col>2</xdr:col>
      <xdr:colOff>895350</xdr:colOff>
      <xdr:row>98</xdr:row>
      <xdr:rowOff>190500</xdr:rowOff>
    </xdr:to>
    <xdr:sp macro="" textlink="">
      <xdr:nvSpPr>
        <xdr:cNvPr id="3" name="AutoShape 3"/>
        <xdr:cNvSpPr>
          <a:spLocks noChangeArrowheads="1"/>
        </xdr:cNvSpPr>
      </xdr:nvSpPr>
      <xdr:spPr bwMode="auto">
        <a:xfrm>
          <a:off x="3286125" y="22240876"/>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77</xdr:row>
      <xdr:rowOff>0</xdr:rowOff>
    </xdr:from>
    <xdr:to>
      <xdr:col>2</xdr:col>
      <xdr:colOff>883444</xdr:colOff>
      <xdr:row>78</xdr:row>
      <xdr:rowOff>28574</xdr:rowOff>
    </xdr:to>
    <xdr:sp macro="" textlink="">
      <xdr:nvSpPr>
        <xdr:cNvPr id="4" name="AutoShape 3"/>
        <xdr:cNvSpPr>
          <a:spLocks noChangeArrowheads="1"/>
        </xdr:cNvSpPr>
      </xdr:nvSpPr>
      <xdr:spPr bwMode="auto">
        <a:xfrm>
          <a:off x="3274219" y="1804035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77</xdr:row>
      <xdr:rowOff>11906</xdr:rowOff>
    </xdr:from>
    <xdr:to>
      <xdr:col>4</xdr:col>
      <xdr:colOff>871537</xdr:colOff>
      <xdr:row>78</xdr:row>
      <xdr:rowOff>40480</xdr:rowOff>
    </xdr:to>
    <xdr:sp macro="" textlink="">
      <xdr:nvSpPr>
        <xdr:cNvPr id="5" name="AutoShape 3"/>
        <xdr:cNvSpPr>
          <a:spLocks noChangeArrowheads="1"/>
        </xdr:cNvSpPr>
      </xdr:nvSpPr>
      <xdr:spPr bwMode="auto">
        <a:xfrm>
          <a:off x="6024562" y="1805225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8</xdr:col>
      <xdr:colOff>345279</xdr:colOff>
      <xdr:row>98</xdr:row>
      <xdr:rowOff>11906</xdr:rowOff>
    </xdr:from>
    <xdr:to>
      <xdr:col>8</xdr:col>
      <xdr:colOff>716754</xdr:colOff>
      <xdr:row>98</xdr:row>
      <xdr:rowOff>202405</xdr:rowOff>
    </xdr:to>
    <xdr:sp macro="" textlink="">
      <xdr:nvSpPr>
        <xdr:cNvPr id="6" name="AutoShape 3"/>
        <xdr:cNvSpPr>
          <a:spLocks noChangeArrowheads="1"/>
        </xdr:cNvSpPr>
      </xdr:nvSpPr>
      <xdr:spPr bwMode="auto">
        <a:xfrm>
          <a:off x="11394279" y="22252781"/>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77</xdr:row>
      <xdr:rowOff>0</xdr:rowOff>
    </xdr:from>
    <xdr:to>
      <xdr:col>2</xdr:col>
      <xdr:colOff>883444</xdr:colOff>
      <xdr:row>78</xdr:row>
      <xdr:rowOff>28574</xdr:rowOff>
    </xdr:to>
    <xdr:sp macro="" textlink="">
      <xdr:nvSpPr>
        <xdr:cNvPr id="7" name="AutoShape 3"/>
        <xdr:cNvSpPr>
          <a:spLocks noChangeArrowheads="1"/>
        </xdr:cNvSpPr>
      </xdr:nvSpPr>
      <xdr:spPr bwMode="auto">
        <a:xfrm>
          <a:off x="3274219" y="1804035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77</xdr:row>
      <xdr:rowOff>11906</xdr:rowOff>
    </xdr:from>
    <xdr:to>
      <xdr:col>4</xdr:col>
      <xdr:colOff>871537</xdr:colOff>
      <xdr:row>78</xdr:row>
      <xdr:rowOff>40480</xdr:rowOff>
    </xdr:to>
    <xdr:sp macro="" textlink="">
      <xdr:nvSpPr>
        <xdr:cNvPr id="8" name="AutoShape 3"/>
        <xdr:cNvSpPr>
          <a:spLocks noChangeArrowheads="1"/>
        </xdr:cNvSpPr>
      </xdr:nvSpPr>
      <xdr:spPr bwMode="auto">
        <a:xfrm>
          <a:off x="6024562" y="1805225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77</xdr:row>
      <xdr:rowOff>0</xdr:rowOff>
    </xdr:from>
    <xdr:to>
      <xdr:col>2</xdr:col>
      <xdr:colOff>883444</xdr:colOff>
      <xdr:row>78</xdr:row>
      <xdr:rowOff>28574</xdr:rowOff>
    </xdr:to>
    <xdr:sp macro="" textlink="">
      <xdr:nvSpPr>
        <xdr:cNvPr id="9" name="AutoShape 3"/>
        <xdr:cNvSpPr>
          <a:spLocks noChangeArrowheads="1"/>
        </xdr:cNvSpPr>
      </xdr:nvSpPr>
      <xdr:spPr bwMode="auto">
        <a:xfrm>
          <a:off x="3274219" y="1804035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77</xdr:row>
      <xdr:rowOff>11906</xdr:rowOff>
    </xdr:from>
    <xdr:to>
      <xdr:col>4</xdr:col>
      <xdr:colOff>871537</xdr:colOff>
      <xdr:row>78</xdr:row>
      <xdr:rowOff>40480</xdr:rowOff>
    </xdr:to>
    <xdr:sp macro="" textlink="">
      <xdr:nvSpPr>
        <xdr:cNvPr id="10" name="AutoShape 3"/>
        <xdr:cNvSpPr>
          <a:spLocks noChangeArrowheads="1"/>
        </xdr:cNvSpPr>
      </xdr:nvSpPr>
      <xdr:spPr bwMode="auto">
        <a:xfrm>
          <a:off x="6024562" y="1805225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77</xdr:row>
      <xdr:rowOff>0</xdr:rowOff>
    </xdr:from>
    <xdr:to>
      <xdr:col>2</xdr:col>
      <xdr:colOff>883444</xdr:colOff>
      <xdr:row>78</xdr:row>
      <xdr:rowOff>28574</xdr:rowOff>
    </xdr:to>
    <xdr:sp macro="" textlink="">
      <xdr:nvSpPr>
        <xdr:cNvPr id="11" name="AutoShape 3"/>
        <xdr:cNvSpPr>
          <a:spLocks noChangeArrowheads="1"/>
        </xdr:cNvSpPr>
      </xdr:nvSpPr>
      <xdr:spPr bwMode="auto">
        <a:xfrm>
          <a:off x="3274219" y="1804035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77</xdr:row>
      <xdr:rowOff>11906</xdr:rowOff>
    </xdr:from>
    <xdr:to>
      <xdr:col>4</xdr:col>
      <xdr:colOff>871537</xdr:colOff>
      <xdr:row>78</xdr:row>
      <xdr:rowOff>40480</xdr:rowOff>
    </xdr:to>
    <xdr:sp macro="" textlink="">
      <xdr:nvSpPr>
        <xdr:cNvPr id="12" name="AutoShape 3"/>
        <xdr:cNvSpPr>
          <a:spLocks noChangeArrowheads="1"/>
        </xdr:cNvSpPr>
      </xdr:nvSpPr>
      <xdr:spPr bwMode="auto">
        <a:xfrm>
          <a:off x="6024562" y="1805225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6</xdr:col>
      <xdr:colOff>428625</xdr:colOff>
      <xdr:row>71</xdr:row>
      <xdr:rowOff>83344</xdr:rowOff>
    </xdr:from>
    <xdr:to>
      <xdr:col>6</xdr:col>
      <xdr:colOff>1273968</xdr:colOff>
      <xdr:row>75</xdr:row>
      <xdr:rowOff>76867</xdr:rowOff>
    </xdr:to>
    <xdr:sp macro="" textlink="">
      <xdr:nvSpPr>
        <xdr:cNvPr id="13" name="Rectangular Callout 12"/>
        <xdr:cNvSpPr/>
      </xdr:nvSpPr>
      <xdr:spPr>
        <a:xfrm>
          <a:off x="8715375" y="16923544"/>
          <a:ext cx="845343" cy="793623"/>
        </a:xfrm>
        <a:prstGeom prst="wedgeRectCallou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en-US" sz="1100"/>
            <a:t>Propane</a:t>
          </a:r>
          <a:r>
            <a:rPr lang="en-US" sz="1100" baseline="0"/>
            <a:t> Mass Conversion Factor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559594</xdr:colOff>
      <xdr:row>42</xdr:row>
      <xdr:rowOff>11906</xdr:rowOff>
    </xdr:from>
    <xdr:to>
      <xdr:col>6</xdr:col>
      <xdr:colOff>931069</xdr:colOff>
      <xdr:row>43</xdr:row>
      <xdr:rowOff>4762</xdr:rowOff>
    </xdr:to>
    <xdr:sp macro="" textlink="">
      <xdr:nvSpPr>
        <xdr:cNvPr id="2" name="AutoShape 3"/>
        <xdr:cNvSpPr>
          <a:spLocks noChangeArrowheads="1"/>
        </xdr:cNvSpPr>
      </xdr:nvSpPr>
      <xdr:spPr bwMode="auto">
        <a:xfrm>
          <a:off x="8846344" y="11251406"/>
          <a:ext cx="371475" cy="192881"/>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523875</xdr:colOff>
      <xdr:row>85</xdr:row>
      <xdr:rowOff>1</xdr:rowOff>
    </xdr:from>
    <xdr:to>
      <xdr:col>2</xdr:col>
      <xdr:colOff>895350</xdr:colOff>
      <xdr:row>85</xdr:row>
      <xdr:rowOff>190500</xdr:rowOff>
    </xdr:to>
    <xdr:sp macro="" textlink="">
      <xdr:nvSpPr>
        <xdr:cNvPr id="3" name="AutoShape 3"/>
        <xdr:cNvSpPr>
          <a:spLocks noChangeArrowheads="1"/>
        </xdr:cNvSpPr>
      </xdr:nvSpPr>
      <xdr:spPr bwMode="auto">
        <a:xfrm>
          <a:off x="3286125" y="20040601"/>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64</xdr:row>
      <xdr:rowOff>0</xdr:rowOff>
    </xdr:from>
    <xdr:to>
      <xdr:col>2</xdr:col>
      <xdr:colOff>883444</xdr:colOff>
      <xdr:row>65</xdr:row>
      <xdr:rowOff>28574</xdr:rowOff>
    </xdr:to>
    <xdr:sp macro="" textlink="">
      <xdr:nvSpPr>
        <xdr:cNvPr id="4" name="AutoShape 3"/>
        <xdr:cNvSpPr>
          <a:spLocks noChangeArrowheads="1"/>
        </xdr:cNvSpPr>
      </xdr:nvSpPr>
      <xdr:spPr bwMode="auto">
        <a:xfrm>
          <a:off x="3274219" y="1584007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64</xdr:row>
      <xdr:rowOff>11906</xdr:rowOff>
    </xdr:from>
    <xdr:to>
      <xdr:col>4</xdr:col>
      <xdr:colOff>871537</xdr:colOff>
      <xdr:row>65</xdr:row>
      <xdr:rowOff>40480</xdr:rowOff>
    </xdr:to>
    <xdr:sp macro="" textlink="">
      <xdr:nvSpPr>
        <xdr:cNvPr id="5" name="AutoShape 3"/>
        <xdr:cNvSpPr>
          <a:spLocks noChangeArrowheads="1"/>
        </xdr:cNvSpPr>
      </xdr:nvSpPr>
      <xdr:spPr bwMode="auto">
        <a:xfrm>
          <a:off x="6024562" y="1585198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8</xdr:col>
      <xdr:colOff>345279</xdr:colOff>
      <xdr:row>85</xdr:row>
      <xdr:rowOff>11906</xdr:rowOff>
    </xdr:from>
    <xdr:to>
      <xdr:col>8</xdr:col>
      <xdr:colOff>716754</xdr:colOff>
      <xdr:row>85</xdr:row>
      <xdr:rowOff>202405</xdr:rowOff>
    </xdr:to>
    <xdr:sp macro="" textlink="">
      <xdr:nvSpPr>
        <xdr:cNvPr id="6" name="AutoShape 3"/>
        <xdr:cNvSpPr>
          <a:spLocks noChangeArrowheads="1"/>
        </xdr:cNvSpPr>
      </xdr:nvSpPr>
      <xdr:spPr bwMode="auto">
        <a:xfrm>
          <a:off x="11394279" y="20052506"/>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64</xdr:row>
      <xdr:rowOff>0</xdr:rowOff>
    </xdr:from>
    <xdr:to>
      <xdr:col>2</xdr:col>
      <xdr:colOff>883444</xdr:colOff>
      <xdr:row>65</xdr:row>
      <xdr:rowOff>28574</xdr:rowOff>
    </xdr:to>
    <xdr:sp macro="" textlink="">
      <xdr:nvSpPr>
        <xdr:cNvPr id="7" name="AutoShape 3"/>
        <xdr:cNvSpPr>
          <a:spLocks noChangeArrowheads="1"/>
        </xdr:cNvSpPr>
      </xdr:nvSpPr>
      <xdr:spPr bwMode="auto">
        <a:xfrm>
          <a:off x="3274219" y="1584007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64</xdr:row>
      <xdr:rowOff>11906</xdr:rowOff>
    </xdr:from>
    <xdr:to>
      <xdr:col>4</xdr:col>
      <xdr:colOff>871537</xdr:colOff>
      <xdr:row>65</xdr:row>
      <xdr:rowOff>40480</xdr:rowOff>
    </xdr:to>
    <xdr:sp macro="" textlink="">
      <xdr:nvSpPr>
        <xdr:cNvPr id="8" name="AutoShape 3"/>
        <xdr:cNvSpPr>
          <a:spLocks noChangeArrowheads="1"/>
        </xdr:cNvSpPr>
      </xdr:nvSpPr>
      <xdr:spPr bwMode="auto">
        <a:xfrm>
          <a:off x="6024562" y="1585198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64</xdr:row>
      <xdr:rowOff>0</xdr:rowOff>
    </xdr:from>
    <xdr:to>
      <xdr:col>2</xdr:col>
      <xdr:colOff>883444</xdr:colOff>
      <xdr:row>65</xdr:row>
      <xdr:rowOff>28574</xdr:rowOff>
    </xdr:to>
    <xdr:sp macro="" textlink="">
      <xdr:nvSpPr>
        <xdr:cNvPr id="9" name="AutoShape 3"/>
        <xdr:cNvSpPr>
          <a:spLocks noChangeArrowheads="1"/>
        </xdr:cNvSpPr>
      </xdr:nvSpPr>
      <xdr:spPr bwMode="auto">
        <a:xfrm>
          <a:off x="3274219" y="1584007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64</xdr:row>
      <xdr:rowOff>11906</xdr:rowOff>
    </xdr:from>
    <xdr:to>
      <xdr:col>4</xdr:col>
      <xdr:colOff>871537</xdr:colOff>
      <xdr:row>65</xdr:row>
      <xdr:rowOff>40480</xdr:rowOff>
    </xdr:to>
    <xdr:sp macro="" textlink="">
      <xdr:nvSpPr>
        <xdr:cNvPr id="10" name="AutoShape 3"/>
        <xdr:cNvSpPr>
          <a:spLocks noChangeArrowheads="1"/>
        </xdr:cNvSpPr>
      </xdr:nvSpPr>
      <xdr:spPr bwMode="auto">
        <a:xfrm>
          <a:off x="6024562" y="1585198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64</xdr:row>
      <xdr:rowOff>0</xdr:rowOff>
    </xdr:from>
    <xdr:to>
      <xdr:col>2</xdr:col>
      <xdr:colOff>883444</xdr:colOff>
      <xdr:row>65</xdr:row>
      <xdr:rowOff>28574</xdr:rowOff>
    </xdr:to>
    <xdr:sp macro="" textlink="">
      <xdr:nvSpPr>
        <xdr:cNvPr id="11" name="AutoShape 3"/>
        <xdr:cNvSpPr>
          <a:spLocks noChangeArrowheads="1"/>
        </xdr:cNvSpPr>
      </xdr:nvSpPr>
      <xdr:spPr bwMode="auto">
        <a:xfrm>
          <a:off x="3274219" y="1584007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64</xdr:row>
      <xdr:rowOff>11906</xdr:rowOff>
    </xdr:from>
    <xdr:to>
      <xdr:col>4</xdr:col>
      <xdr:colOff>871537</xdr:colOff>
      <xdr:row>65</xdr:row>
      <xdr:rowOff>40480</xdr:rowOff>
    </xdr:to>
    <xdr:sp macro="" textlink="">
      <xdr:nvSpPr>
        <xdr:cNvPr id="12" name="AutoShape 3"/>
        <xdr:cNvSpPr>
          <a:spLocks noChangeArrowheads="1"/>
        </xdr:cNvSpPr>
      </xdr:nvSpPr>
      <xdr:spPr bwMode="auto">
        <a:xfrm>
          <a:off x="6024562" y="1585198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64</xdr:row>
      <xdr:rowOff>0</xdr:rowOff>
    </xdr:from>
    <xdr:to>
      <xdr:col>2</xdr:col>
      <xdr:colOff>883444</xdr:colOff>
      <xdr:row>65</xdr:row>
      <xdr:rowOff>28574</xdr:rowOff>
    </xdr:to>
    <xdr:sp macro="" textlink="">
      <xdr:nvSpPr>
        <xdr:cNvPr id="13" name="AutoShape 3"/>
        <xdr:cNvSpPr>
          <a:spLocks noChangeArrowheads="1"/>
        </xdr:cNvSpPr>
      </xdr:nvSpPr>
      <xdr:spPr bwMode="auto">
        <a:xfrm>
          <a:off x="3274219" y="1584007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64</xdr:row>
      <xdr:rowOff>11906</xdr:rowOff>
    </xdr:from>
    <xdr:to>
      <xdr:col>4</xdr:col>
      <xdr:colOff>871537</xdr:colOff>
      <xdr:row>65</xdr:row>
      <xdr:rowOff>40480</xdr:rowOff>
    </xdr:to>
    <xdr:sp macro="" textlink="">
      <xdr:nvSpPr>
        <xdr:cNvPr id="14" name="AutoShape 3"/>
        <xdr:cNvSpPr>
          <a:spLocks noChangeArrowheads="1"/>
        </xdr:cNvSpPr>
      </xdr:nvSpPr>
      <xdr:spPr bwMode="auto">
        <a:xfrm>
          <a:off x="6024562" y="1585198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6</xdr:col>
      <xdr:colOff>428625</xdr:colOff>
      <xdr:row>58</xdr:row>
      <xdr:rowOff>83344</xdr:rowOff>
    </xdr:from>
    <xdr:to>
      <xdr:col>6</xdr:col>
      <xdr:colOff>1273968</xdr:colOff>
      <xdr:row>62</xdr:row>
      <xdr:rowOff>76867</xdr:rowOff>
    </xdr:to>
    <xdr:sp macro="" textlink="">
      <xdr:nvSpPr>
        <xdr:cNvPr id="15" name="Rectangular Callout 14"/>
        <xdr:cNvSpPr/>
      </xdr:nvSpPr>
      <xdr:spPr>
        <a:xfrm>
          <a:off x="8715375" y="14723269"/>
          <a:ext cx="845343" cy="793623"/>
        </a:xfrm>
        <a:prstGeom prst="wedgeRectCallou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en-US" sz="1000">
              <a:latin typeface="Arial" pitchFamily="34" charset="0"/>
              <a:cs typeface="Arial" pitchFamily="34" charset="0"/>
            </a:rPr>
            <a:t>Propane</a:t>
          </a:r>
          <a:r>
            <a:rPr lang="en-US" sz="1000" baseline="0">
              <a:latin typeface="Arial" pitchFamily="34" charset="0"/>
              <a:cs typeface="Arial" pitchFamily="34" charset="0"/>
            </a:rPr>
            <a:t> Mass Conversion Factor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559594</xdr:colOff>
      <xdr:row>43</xdr:row>
      <xdr:rowOff>11906</xdr:rowOff>
    </xdr:from>
    <xdr:to>
      <xdr:col>6</xdr:col>
      <xdr:colOff>931069</xdr:colOff>
      <xdr:row>44</xdr:row>
      <xdr:rowOff>4762</xdr:rowOff>
    </xdr:to>
    <xdr:sp macro="" textlink="">
      <xdr:nvSpPr>
        <xdr:cNvPr id="2" name="AutoShape 3"/>
        <xdr:cNvSpPr>
          <a:spLocks noChangeArrowheads="1"/>
        </xdr:cNvSpPr>
      </xdr:nvSpPr>
      <xdr:spPr bwMode="auto">
        <a:xfrm>
          <a:off x="8846344" y="11251406"/>
          <a:ext cx="371475" cy="192881"/>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523875</xdr:colOff>
      <xdr:row>86</xdr:row>
      <xdr:rowOff>1</xdr:rowOff>
    </xdr:from>
    <xdr:to>
      <xdr:col>2</xdr:col>
      <xdr:colOff>895350</xdr:colOff>
      <xdr:row>86</xdr:row>
      <xdr:rowOff>190500</xdr:rowOff>
    </xdr:to>
    <xdr:sp macro="" textlink="">
      <xdr:nvSpPr>
        <xdr:cNvPr id="3" name="AutoShape 3"/>
        <xdr:cNvSpPr>
          <a:spLocks noChangeArrowheads="1"/>
        </xdr:cNvSpPr>
      </xdr:nvSpPr>
      <xdr:spPr bwMode="auto">
        <a:xfrm>
          <a:off x="3286125" y="20040601"/>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65</xdr:row>
      <xdr:rowOff>0</xdr:rowOff>
    </xdr:from>
    <xdr:to>
      <xdr:col>2</xdr:col>
      <xdr:colOff>883444</xdr:colOff>
      <xdr:row>66</xdr:row>
      <xdr:rowOff>28574</xdr:rowOff>
    </xdr:to>
    <xdr:sp macro="" textlink="">
      <xdr:nvSpPr>
        <xdr:cNvPr id="4" name="AutoShape 3"/>
        <xdr:cNvSpPr>
          <a:spLocks noChangeArrowheads="1"/>
        </xdr:cNvSpPr>
      </xdr:nvSpPr>
      <xdr:spPr bwMode="auto">
        <a:xfrm>
          <a:off x="3274219" y="1584007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65</xdr:row>
      <xdr:rowOff>11906</xdr:rowOff>
    </xdr:from>
    <xdr:to>
      <xdr:col>4</xdr:col>
      <xdr:colOff>871537</xdr:colOff>
      <xdr:row>66</xdr:row>
      <xdr:rowOff>40480</xdr:rowOff>
    </xdr:to>
    <xdr:sp macro="" textlink="">
      <xdr:nvSpPr>
        <xdr:cNvPr id="5" name="AutoShape 3"/>
        <xdr:cNvSpPr>
          <a:spLocks noChangeArrowheads="1"/>
        </xdr:cNvSpPr>
      </xdr:nvSpPr>
      <xdr:spPr bwMode="auto">
        <a:xfrm>
          <a:off x="6024562" y="1585198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8</xdr:col>
      <xdr:colOff>345279</xdr:colOff>
      <xdr:row>86</xdr:row>
      <xdr:rowOff>11906</xdr:rowOff>
    </xdr:from>
    <xdr:to>
      <xdr:col>8</xdr:col>
      <xdr:colOff>716754</xdr:colOff>
      <xdr:row>86</xdr:row>
      <xdr:rowOff>202405</xdr:rowOff>
    </xdr:to>
    <xdr:sp macro="" textlink="">
      <xdr:nvSpPr>
        <xdr:cNvPr id="6" name="AutoShape 3"/>
        <xdr:cNvSpPr>
          <a:spLocks noChangeArrowheads="1"/>
        </xdr:cNvSpPr>
      </xdr:nvSpPr>
      <xdr:spPr bwMode="auto">
        <a:xfrm>
          <a:off x="11394279" y="20052506"/>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65</xdr:row>
      <xdr:rowOff>0</xdr:rowOff>
    </xdr:from>
    <xdr:to>
      <xdr:col>2</xdr:col>
      <xdr:colOff>883444</xdr:colOff>
      <xdr:row>66</xdr:row>
      <xdr:rowOff>28574</xdr:rowOff>
    </xdr:to>
    <xdr:sp macro="" textlink="">
      <xdr:nvSpPr>
        <xdr:cNvPr id="7" name="AutoShape 3"/>
        <xdr:cNvSpPr>
          <a:spLocks noChangeArrowheads="1"/>
        </xdr:cNvSpPr>
      </xdr:nvSpPr>
      <xdr:spPr bwMode="auto">
        <a:xfrm>
          <a:off x="3274219" y="1584007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65</xdr:row>
      <xdr:rowOff>11906</xdr:rowOff>
    </xdr:from>
    <xdr:to>
      <xdr:col>4</xdr:col>
      <xdr:colOff>871537</xdr:colOff>
      <xdr:row>66</xdr:row>
      <xdr:rowOff>40480</xdr:rowOff>
    </xdr:to>
    <xdr:sp macro="" textlink="">
      <xdr:nvSpPr>
        <xdr:cNvPr id="8" name="AutoShape 3"/>
        <xdr:cNvSpPr>
          <a:spLocks noChangeArrowheads="1"/>
        </xdr:cNvSpPr>
      </xdr:nvSpPr>
      <xdr:spPr bwMode="auto">
        <a:xfrm>
          <a:off x="6024562" y="1585198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65</xdr:row>
      <xdr:rowOff>0</xdr:rowOff>
    </xdr:from>
    <xdr:to>
      <xdr:col>2</xdr:col>
      <xdr:colOff>883444</xdr:colOff>
      <xdr:row>66</xdr:row>
      <xdr:rowOff>28574</xdr:rowOff>
    </xdr:to>
    <xdr:sp macro="" textlink="">
      <xdr:nvSpPr>
        <xdr:cNvPr id="9" name="AutoShape 3"/>
        <xdr:cNvSpPr>
          <a:spLocks noChangeArrowheads="1"/>
        </xdr:cNvSpPr>
      </xdr:nvSpPr>
      <xdr:spPr bwMode="auto">
        <a:xfrm>
          <a:off x="3274219" y="1584007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65</xdr:row>
      <xdr:rowOff>11906</xdr:rowOff>
    </xdr:from>
    <xdr:to>
      <xdr:col>4</xdr:col>
      <xdr:colOff>871537</xdr:colOff>
      <xdr:row>66</xdr:row>
      <xdr:rowOff>40480</xdr:rowOff>
    </xdr:to>
    <xdr:sp macro="" textlink="">
      <xdr:nvSpPr>
        <xdr:cNvPr id="10" name="AutoShape 3"/>
        <xdr:cNvSpPr>
          <a:spLocks noChangeArrowheads="1"/>
        </xdr:cNvSpPr>
      </xdr:nvSpPr>
      <xdr:spPr bwMode="auto">
        <a:xfrm>
          <a:off x="6024562" y="1585198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65</xdr:row>
      <xdr:rowOff>0</xdr:rowOff>
    </xdr:from>
    <xdr:to>
      <xdr:col>2</xdr:col>
      <xdr:colOff>883444</xdr:colOff>
      <xdr:row>66</xdr:row>
      <xdr:rowOff>28574</xdr:rowOff>
    </xdr:to>
    <xdr:sp macro="" textlink="">
      <xdr:nvSpPr>
        <xdr:cNvPr id="11" name="AutoShape 3"/>
        <xdr:cNvSpPr>
          <a:spLocks noChangeArrowheads="1"/>
        </xdr:cNvSpPr>
      </xdr:nvSpPr>
      <xdr:spPr bwMode="auto">
        <a:xfrm>
          <a:off x="3274219" y="1584007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65</xdr:row>
      <xdr:rowOff>11906</xdr:rowOff>
    </xdr:from>
    <xdr:to>
      <xdr:col>4</xdr:col>
      <xdr:colOff>871537</xdr:colOff>
      <xdr:row>66</xdr:row>
      <xdr:rowOff>40480</xdr:rowOff>
    </xdr:to>
    <xdr:sp macro="" textlink="">
      <xdr:nvSpPr>
        <xdr:cNvPr id="12" name="AutoShape 3"/>
        <xdr:cNvSpPr>
          <a:spLocks noChangeArrowheads="1"/>
        </xdr:cNvSpPr>
      </xdr:nvSpPr>
      <xdr:spPr bwMode="auto">
        <a:xfrm>
          <a:off x="6024562" y="1585198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65</xdr:row>
      <xdr:rowOff>0</xdr:rowOff>
    </xdr:from>
    <xdr:to>
      <xdr:col>2</xdr:col>
      <xdr:colOff>883444</xdr:colOff>
      <xdr:row>66</xdr:row>
      <xdr:rowOff>28574</xdr:rowOff>
    </xdr:to>
    <xdr:sp macro="" textlink="">
      <xdr:nvSpPr>
        <xdr:cNvPr id="13" name="AutoShape 3"/>
        <xdr:cNvSpPr>
          <a:spLocks noChangeArrowheads="1"/>
        </xdr:cNvSpPr>
      </xdr:nvSpPr>
      <xdr:spPr bwMode="auto">
        <a:xfrm>
          <a:off x="3274219" y="1584007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65</xdr:row>
      <xdr:rowOff>11906</xdr:rowOff>
    </xdr:from>
    <xdr:to>
      <xdr:col>4</xdr:col>
      <xdr:colOff>871537</xdr:colOff>
      <xdr:row>66</xdr:row>
      <xdr:rowOff>40480</xdr:rowOff>
    </xdr:to>
    <xdr:sp macro="" textlink="">
      <xdr:nvSpPr>
        <xdr:cNvPr id="14" name="AutoShape 3"/>
        <xdr:cNvSpPr>
          <a:spLocks noChangeArrowheads="1"/>
        </xdr:cNvSpPr>
      </xdr:nvSpPr>
      <xdr:spPr bwMode="auto">
        <a:xfrm>
          <a:off x="6024562" y="1585198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65</xdr:row>
      <xdr:rowOff>0</xdr:rowOff>
    </xdr:from>
    <xdr:to>
      <xdr:col>2</xdr:col>
      <xdr:colOff>883444</xdr:colOff>
      <xdr:row>66</xdr:row>
      <xdr:rowOff>28574</xdr:rowOff>
    </xdr:to>
    <xdr:sp macro="" textlink="">
      <xdr:nvSpPr>
        <xdr:cNvPr id="15" name="AutoShape 3"/>
        <xdr:cNvSpPr>
          <a:spLocks noChangeArrowheads="1"/>
        </xdr:cNvSpPr>
      </xdr:nvSpPr>
      <xdr:spPr bwMode="auto">
        <a:xfrm>
          <a:off x="3274219" y="1584007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65</xdr:row>
      <xdr:rowOff>11906</xdr:rowOff>
    </xdr:from>
    <xdr:to>
      <xdr:col>4</xdr:col>
      <xdr:colOff>871537</xdr:colOff>
      <xdr:row>66</xdr:row>
      <xdr:rowOff>40480</xdr:rowOff>
    </xdr:to>
    <xdr:sp macro="" textlink="">
      <xdr:nvSpPr>
        <xdr:cNvPr id="16" name="AutoShape 3"/>
        <xdr:cNvSpPr>
          <a:spLocks noChangeArrowheads="1"/>
        </xdr:cNvSpPr>
      </xdr:nvSpPr>
      <xdr:spPr bwMode="auto">
        <a:xfrm>
          <a:off x="6024562" y="1585198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6</xdr:col>
      <xdr:colOff>428625</xdr:colOff>
      <xdr:row>59</xdr:row>
      <xdr:rowOff>83344</xdr:rowOff>
    </xdr:from>
    <xdr:to>
      <xdr:col>6</xdr:col>
      <xdr:colOff>1273968</xdr:colOff>
      <xdr:row>63</xdr:row>
      <xdr:rowOff>76867</xdr:rowOff>
    </xdr:to>
    <xdr:sp macro="" textlink="">
      <xdr:nvSpPr>
        <xdr:cNvPr id="17" name="Rectangular Callout 16"/>
        <xdr:cNvSpPr/>
      </xdr:nvSpPr>
      <xdr:spPr>
        <a:xfrm>
          <a:off x="8715375" y="14723269"/>
          <a:ext cx="845343" cy="793623"/>
        </a:xfrm>
        <a:prstGeom prst="wedgeRectCallou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en-US" sz="1000">
              <a:latin typeface="Arial" pitchFamily="34" charset="0"/>
              <a:cs typeface="Arial" pitchFamily="34" charset="0"/>
            </a:rPr>
            <a:t>Propane</a:t>
          </a:r>
          <a:r>
            <a:rPr lang="en-US" sz="1000" baseline="0">
              <a:latin typeface="Arial" pitchFamily="34" charset="0"/>
              <a:cs typeface="Arial" pitchFamily="34" charset="0"/>
            </a:rPr>
            <a:t> Mass Conversion Factor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476250</xdr:colOff>
      <xdr:row>89</xdr:row>
      <xdr:rowOff>1</xdr:rowOff>
    </xdr:from>
    <xdr:to>
      <xdr:col>2</xdr:col>
      <xdr:colOff>847725</xdr:colOff>
      <xdr:row>89</xdr:row>
      <xdr:rowOff>190500</xdr:rowOff>
    </xdr:to>
    <xdr:sp macro="" textlink="">
      <xdr:nvSpPr>
        <xdr:cNvPr id="2" name="AutoShape 3"/>
        <xdr:cNvSpPr>
          <a:spLocks noChangeArrowheads="1"/>
        </xdr:cNvSpPr>
      </xdr:nvSpPr>
      <xdr:spPr bwMode="auto">
        <a:xfrm>
          <a:off x="3238500" y="20440651"/>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6</xdr:col>
      <xdr:colOff>500062</xdr:colOff>
      <xdr:row>46</xdr:row>
      <xdr:rowOff>11906</xdr:rowOff>
    </xdr:from>
    <xdr:to>
      <xdr:col>6</xdr:col>
      <xdr:colOff>871537</xdr:colOff>
      <xdr:row>47</xdr:row>
      <xdr:rowOff>4762</xdr:rowOff>
    </xdr:to>
    <xdr:sp macro="" textlink="">
      <xdr:nvSpPr>
        <xdr:cNvPr id="3" name="AutoShape 3"/>
        <xdr:cNvSpPr>
          <a:spLocks noChangeArrowheads="1"/>
        </xdr:cNvSpPr>
      </xdr:nvSpPr>
      <xdr:spPr bwMode="auto">
        <a:xfrm>
          <a:off x="8786812" y="11651456"/>
          <a:ext cx="371475" cy="192881"/>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68</xdr:row>
      <xdr:rowOff>0</xdr:rowOff>
    </xdr:from>
    <xdr:to>
      <xdr:col>2</xdr:col>
      <xdr:colOff>883444</xdr:colOff>
      <xdr:row>69</xdr:row>
      <xdr:rowOff>28574</xdr:rowOff>
    </xdr:to>
    <xdr:sp macro="" textlink="">
      <xdr:nvSpPr>
        <xdr:cNvPr id="4" name="AutoShape 3"/>
        <xdr:cNvSpPr>
          <a:spLocks noChangeArrowheads="1"/>
        </xdr:cNvSpPr>
      </xdr:nvSpPr>
      <xdr:spPr bwMode="auto">
        <a:xfrm>
          <a:off x="3274219" y="1624012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68</xdr:row>
      <xdr:rowOff>11906</xdr:rowOff>
    </xdr:from>
    <xdr:to>
      <xdr:col>4</xdr:col>
      <xdr:colOff>871537</xdr:colOff>
      <xdr:row>69</xdr:row>
      <xdr:rowOff>40480</xdr:rowOff>
    </xdr:to>
    <xdr:sp macro="" textlink="">
      <xdr:nvSpPr>
        <xdr:cNvPr id="5" name="AutoShape 3"/>
        <xdr:cNvSpPr>
          <a:spLocks noChangeArrowheads="1"/>
        </xdr:cNvSpPr>
      </xdr:nvSpPr>
      <xdr:spPr bwMode="auto">
        <a:xfrm>
          <a:off x="6024562" y="1625203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8</xdr:col>
      <xdr:colOff>357189</xdr:colOff>
      <xdr:row>89</xdr:row>
      <xdr:rowOff>1</xdr:rowOff>
    </xdr:from>
    <xdr:to>
      <xdr:col>8</xdr:col>
      <xdr:colOff>728664</xdr:colOff>
      <xdr:row>89</xdr:row>
      <xdr:rowOff>190500</xdr:rowOff>
    </xdr:to>
    <xdr:sp macro="" textlink="">
      <xdr:nvSpPr>
        <xdr:cNvPr id="6" name="AutoShape 3"/>
        <xdr:cNvSpPr>
          <a:spLocks noChangeArrowheads="1"/>
        </xdr:cNvSpPr>
      </xdr:nvSpPr>
      <xdr:spPr bwMode="auto">
        <a:xfrm>
          <a:off x="11406189" y="20440651"/>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68</xdr:row>
      <xdr:rowOff>0</xdr:rowOff>
    </xdr:from>
    <xdr:to>
      <xdr:col>2</xdr:col>
      <xdr:colOff>883444</xdr:colOff>
      <xdr:row>69</xdr:row>
      <xdr:rowOff>28574</xdr:rowOff>
    </xdr:to>
    <xdr:sp macro="" textlink="">
      <xdr:nvSpPr>
        <xdr:cNvPr id="7" name="AutoShape 3"/>
        <xdr:cNvSpPr>
          <a:spLocks noChangeArrowheads="1"/>
        </xdr:cNvSpPr>
      </xdr:nvSpPr>
      <xdr:spPr bwMode="auto">
        <a:xfrm>
          <a:off x="3274219" y="1624012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68</xdr:row>
      <xdr:rowOff>11906</xdr:rowOff>
    </xdr:from>
    <xdr:to>
      <xdr:col>4</xdr:col>
      <xdr:colOff>871537</xdr:colOff>
      <xdr:row>69</xdr:row>
      <xdr:rowOff>40480</xdr:rowOff>
    </xdr:to>
    <xdr:sp macro="" textlink="">
      <xdr:nvSpPr>
        <xdr:cNvPr id="8" name="AutoShape 3"/>
        <xdr:cNvSpPr>
          <a:spLocks noChangeArrowheads="1"/>
        </xdr:cNvSpPr>
      </xdr:nvSpPr>
      <xdr:spPr bwMode="auto">
        <a:xfrm>
          <a:off x="6024562" y="1625203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68</xdr:row>
      <xdr:rowOff>0</xdr:rowOff>
    </xdr:from>
    <xdr:to>
      <xdr:col>2</xdr:col>
      <xdr:colOff>883444</xdr:colOff>
      <xdr:row>69</xdr:row>
      <xdr:rowOff>28574</xdr:rowOff>
    </xdr:to>
    <xdr:sp macro="" textlink="">
      <xdr:nvSpPr>
        <xdr:cNvPr id="9" name="AutoShape 3"/>
        <xdr:cNvSpPr>
          <a:spLocks noChangeArrowheads="1"/>
        </xdr:cNvSpPr>
      </xdr:nvSpPr>
      <xdr:spPr bwMode="auto">
        <a:xfrm>
          <a:off x="3274219" y="1624012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68</xdr:row>
      <xdr:rowOff>11906</xdr:rowOff>
    </xdr:from>
    <xdr:to>
      <xdr:col>4</xdr:col>
      <xdr:colOff>871537</xdr:colOff>
      <xdr:row>69</xdr:row>
      <xdr:rowOff>40480</xdr:rowOff>
    </xdr:to>
    <xdr:sp macro="" textlink="">
      <xdr:nvSpPr>
        <xdr:cNvPr id="10" name="AutoShape 3"/>
        <xdr:cNvSpPr>
          <a:spLocks noChangeArrowheads="1"/>
        </xdr:cNvSpPr>
      </xdr:nvSpPr>
      <xdr:spPr bwMode="auto">
        <a:xfrm>
          <a:off x="6024562" y="1625203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68</xdr:row>
      <xdr:rowOff>0</xdr:rowOff>
    </xdr:from>
    <xdr:to>
      <xdr:col>2</xdr:col>
      <xdr:colOff>883444</xdr:colOff>
      <xdr:row>69</xdr:row>
      <xdr:rowOff>28574</xdr:rowOff>
    </xdr:to>
    <xdr:sp macro="" textlink="">
      <xdr:nvSpPr>
        <xdr:cNvPr id="11" name="AutoShape 3"/>
        <xdr:cNvSpPr>
          <a:spLocks noChangeArrowheads="1"/>
        </xdr:cNvSpPr>
      </xdr:nvSpPr>
      <xdr:spPr bwMode="auto">
        <a:xfrm>
          <a:off x="3274219" y="1624012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68</xdr:row>
      <xdr:rowOff>11906</xdr:rowOff>
    </xdr:from>
    <xdr:to>
      <xdr:col>4</xdr:col>
      <xdr:colOff>871537</xdr:colOff>
      <xdr:row>69</xdr:row>
      <xdr:rowOff>40480</xdr:rowOff>
    </xdr:to>
    <xdr:sp macro="" textlink="">
      <xdr:nvSpPr>
        <xdr:cNvPr id="12" name="AutoShape 3"/>
        <xdr:cNvSpPr>
          <a:spLocks noChangeArrowheads="1"/>
        </xdr:cNvSpPr>
      </xdr:nvSpPr>
      <xdr:spPr bwMode="auto">
        <a:xfrm>
          <a:off x="6024562" y="1625203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68</xdr:row>
      <xdr:rowOff>0</xdr:rowOff>
    </xdr:from>
    <xdr:to>
      <xdr:col>2</xdr:col>
      <xdr:colOff>883444</xdr:colOff>
      <xdr:row>69</xdr:row>
      <xdr:rowOff>28574</xdr:rowOff>
    </xdr:to>
    <xdr:sp macro="" textlink="">
      <xdr:nvSpPr>
        <xdr:cNvPr id="13" name="AutoShape 3"/>
        <xdr:cNvSpPr>
          <a:spLocks noChangeArrowheads="1"/>
        </xdr:cNvSpPr>
      </xdr:nvSpPr>
      <xdr:spPr bwMode="auto">
        <a:xfrm>
          <a:off x="3274219" y="1624012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68</xdr:row>
      <xdr:rowOff>11906</xdr:rowOff>
    </xdr:from>
    <xdr:to>
      <xdr:col>4</xdr:col>
      <xdr:colOff>871537</xdr:colOff>
      <xdr:row>69</xdr:row>
      <xdr:rowOff>40480</xdr:rowOff>
    </xdr:to>
    <xdr:sp macro="" textlink="">
      <xdr:nvSpPr>
        <xdr:cNvPr id="14" name="AutoShape 3"/>
        <xdr:cNvSpPr>
          <a:spLocks noChangeArrowheads="1"/>
        </xdr:cNvSpPr>
      </xdr:nvSpPr>
      <xdr:spPr bwMode="auto">
        <a:xfrm>
          <a:off x="6024562" y="1625203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68</xdr:row>
      <xdr:rowOff>0</xdr:rowOff>
    </xdr:from>
    <xdr:to>
      <xdr:col>2</xdr:col>
      <xdr:colOff>883444</xdr:colOff>
      <xdr:row>69</xdr:row>
      <xdr:rowOff>28574</xdr:rowOff>
    </xdr:to>
    <xdr:sp macro="" textlink="">
      <xdr:nvSpPr>
        <xdr:cNvPr id="15" name="AutoShape 3"/>
        <xdr:cNvSpPr>
          <a:spLocks noChangeArrowheads="1"/>
        </xdr:cNvSpPr>
      </xdr:nvSpPr>
      <xdr:spPr bwMode="auto">
        <a:xfrm>
          <a:off x="3274219" y="1624012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68</xdr:row>
      <xdr:rowOff>11906</xdr:rowOff>
    </xdr:from>
    <xdr:to>
      <xdr:col>4</xdr:col>
      <xdr:colOff>871537</xdr:colOff>
      <xdr:row>69</xdr:row>
      <xdr:rowOff>40480</xdr:rowOff>
    </xdr:to>
    <xdr:sp macro="" textlink="">
      <xdr:nvSpPr>
        <xdr:cNvPr id="16" name="AutoShape 3"/>
        <xdr:cNvSpPr>
          <a:spLocks noChangeArrowheads="1"/>
        </xdr:cNvSpPr>
      </xdr:nvSpPr>
      <xdr:spPr bwMode="auto">
        <a:xfrm>
          <a:off x="6024562" y="1625203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68</xdr:row>
      <xdr:rowOff>0</xdr:rowOff>
    </xdr:from>
    <xdr:to>
      <xdr:col>2</xdr:col>
      <xdr:colOff>883444</xdr:colOff>
      <xdr:row>69</xdr:row>
      <xdr:rowOff>28574</xdr:rowOff>
    </xdr:to>
    <xdr:sp macro="" textlink="">
      <xdr:nvSpPr>
        <xdr:cNvPr id="17" name="AutoShape 3"/>
        <xdr:cNvSpPr>
          <a:spLocks noChangeArrowheads="1"/>
        </xdr:cNvSpPr>
      </xdr:nvSpPr>
      <xdr:spPr bwMode="auto">
        <a:xfrm>
          <a:off x="3274219" y="16240125"/>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68</xdr:row>
      <xdr:rowOff>11906</xdr:rowOff>
    </xdr:from>
    <xdr:to>
      <xdr:col>4</xdr:col>
      <xdr:colOff>871537</xdr:colOff>
      <xdr:row>69</xdr:row>
      <xdr:rowOff>40480</xdr:rowOff>
    </xdr:to>
    <xdr:sp macro="" textlink="">
      <xdr:nvSpPr>
        <xdr:cNvPr id="18" name="AutoShape 3"/>
        <xdr:cNvSpPr>
          <a:spLocks noChangeArrowheads="1"/>
        </xdr:cNvSpPr>
      </xdr:nvSpPr>
      <xdr:spPr bwMode="auto">
        <a:xfrm>
          <a:off x="6024562" y="16252031"/>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6</xdr:col>
      <xdr:colOff>428625</xdr:colOff>
      <xdr:row>62</xdr:row>
      <xdr:rowOff>83344</xdr:rowOff>
    </xdr:from>
    <xdr:to>
      <xdr:col>6</xdr:col>
      <xdr:colOff>1273968</xdr:colOff>
      <xdr:row>66</xdr:row>
      <xdr:rowOff>76867</xdr:rowOff>
    </xdr:to>
    <xdr:sp macro="" textlink="">
      <xdr:nvSpPr>
        <xdr:cNvPr id="19" name="Rectangular Callout 18"/>
        <xdr:cNvSpPr/>
      </xdr:nvSpPr>
      <xdr:spPr>
        <a:xfrm>
          <a:off x="8715375" y="15123319"/>
          <a:ext cx="845343" cy="793623"/>
        </a:xfrm>
        <a:prstGeom prst="wedgeRectCallou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en-US" sz="1000">
              <a:latin typeface="Arial" pitchFamily="34" charset="0"/>
              <a:cs typeface="Arial" pitchFamily="34" charset="0"/>
            </a:rPr>
            <a:t>Propane</a:t>
          </a:r>
          <a:r>
            <a:rPr lang="en-US" sz="1000" baseline="0">
              <a:latin typeface="Arial" pitchFamily="34" charset="0"/>
              <a:cs typeface="Arial" pitchFamily="34" charset="0"/>
            </a:rPr>
            <a:t> Mass Conversion Factor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523875</xdr:colOff>
      <xdr:row>84</xdr:row>
      <xdr:rowOff>1</xdr:rowOff>
    </xdr:from>
    <xdr:to>
      <xdr:col>2</xdr:col>
      <xdr:colOff>895350</xdr:colOff>
      <xdr:row>84</xdr:row>
      <xdr:rowOff>190500</xdr:rowOff>
    </xdr:to>
    <xdr:sp macro="" textlink="">
      <xdr:nvSpPr>
        <xdr:cNvPr id="2" name="AutoShape 3"/>
        <xdr:cNvSpPr>
          <a:spLocks noChangeArrowheads="1"/>
        </xdr:cNvSpPr>
      </xdr:nvSpPr>
      <xdr:spPr bwMode="auto">
        <a:xfrm>
          <a:off x="3286125" y="20050126"/>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6</xdr:col>
      <xdr:colOff>523876</xdr:colOff>
      <xdr:row>41</xdr:row>
      <xdr:rowOff>23812</xdr:rowOff>
    </xdr:from>
    <xdr:to>
      <xdr:col>6</xdr:col>
      <xdr:colOff>895351</xdr:colOff>
      <xdr:row>42</xdr:row>
      <xdr:rowOff>16668</xdr:rowOff>
    </xdr:to>
    <xdr:sp macro="" textlink="">
      <xdr:nvSpPr>
        <xdr:cNvPr id="3" name="AutoShape 3"/>
        <xdr:cNvSpPr>
          <a:spLocks noChangeArrowheads="1"/>
        </xdr:cNvSpPr>
      </xdr:nvSpPr>
      <xdr:spPr bwMode="auto">
        <a:xfrm>
          <a:off x="8810626" y="11272837"/>
          <a:ext cx="371475" cy="192881"/>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63</xdr:row>
      <xdr:rowOff>0</xdr:rowOff>
    </xdr:from>
    <xdr:to>
      <xdr:col>2</xdr:col>
      <xdr:colOff>883444</xdr:colOff>
      <xdr:row>64</xdr:row>
      <xdr:rowOff>28574</xdr:rowOff>
    </xdr:to>
    <xdr:sp macro="" textlink="">
      <xdr:nvSpPr>
        <xdr:cNvPr id="4" name="AutoShape 3"/>
        <xdr:cNvSpPr>
          <a:spLocks noChangeArrowheads="1"/>
        </xdr:cNvSpPr>
      </xdr:nvSpPr>
      <xdr:spPr bwMode="auto">
        <a:xfrm>
          <a:off x="3274219" y="1584960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63</xdr:row>
      <xdr:rowOff>11906</xdr:rowOff>
    </xdr:from>
    <xdr:to>
      <xdr:col>4</xdr:col>
      <xdr:colOff>871537</xdr:colOff>
      <xdr:row>64</xdr:row>
      <xdr:rowOff>40480</xdr:rowOff>
    </xdr:to>
    <xdr:sp macro="" textlink="">
      <xdr:nvSpPr>
        <xdr:cNvPr id="5" name="AutoShape 3"/>
        <xdr:cNvSpPr>
          <a:spLocks noChangeArrowheads="1"/>
        </xdr:cNvSpPr>
      </xdr:nvSpPr>
      <xdr:spPr bwMode="auto">
        <a:xfrm>
          <a:off x="6024562" y="1586150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8</xdr:col>
      <xdr:colOff>357189</xdr:colOff>
      <xdr:row>84</xdr:row>
      <xdr:rowOff>1</xdr:rowOff>
    </xdr:from>
    <xdr:to>
      <xdr:col>8</xdr:col>
      <xdr:colOff>728664</xdr:colOff>
      <xdr:row>84</xdr:row>
      <xdr:rowOff>190500</xdr:rowOff>
    </xdr:to>
    <xdr:sp macro="" textlink="">
      <xdr:nvSpPr>
        <xdr:cNvPr id="6" name="AutoShape 3"/>
        <xdr:cNvSpPr>
          <a:spLocks noChangeArrowheads="1"/>
        </xdr:cNvSpPr>
      </xdr:nvSpPr>
      <xdr:spPr bwMode="auto">
        <a:xfrm>
          <a:off x="11406189" y="20050126"/>
          <a:ext cx="371475" cy="1904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63</xdr:row>
      <xdr:rowOff>0</xdr:rowOff>
    </xdr:from>
    <xdr:to>
      <xdr:col>2</xdr:col>
      <xdr:colOff>883444</xdr:colOff>
      <xdr:row>64</xdr:row>
      <xdr:rowOff>28574</xdr:rowOff>
    </xdr:to>
    <xdr:sp macro="" textlink="">
      <xdr:nvSpPr>
        <xdr:cNvPr id="7" name="AutoShape 3"/>
        <xdr:cNvSpPr>
          <a:spLocks noChangeArrowheads="1"/>
        </xdr:cNvSpPr>
      </xdr:nvSpPr>
      <xdr:spPr bwMode="auto">
        <a:xfrm>
          <a:off x="3274219" y="1584960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63</xdr:row>
      <xdr:rowOff>11906</xdr:rowOff>
    </xdr:from>
    <xdr:to>
      <xdr:col>4</xdr:col>
      <xdr:colOff>871537</xdr:colOff>
      <xdr:row>64</xdr:row>
      <xdr:rowOff>40480</xdr:rowOff>
    </xdr:to>
    <xdr:sp macro="" textlink="">
      <xdr:nvSpPr>
        <xdr:cNvPr id="8" name="AutoShape 3"/>
        <xdr:cNvSpPr>
          <a:spLocks noChangeArrowheads="1"/>
        </xdr:cNvSpPr>
      </xdr:nvSpPr>
      <xdr:spPr bwMode="auto">
        <a:xfrm>
          <a:off x="6024562" y="1586150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63</xdr:row>
      <xdr:rowOff>0</xdr:rowOff>
    </xdr:from>
    <xdr:to>
      <xdr:col>2</xdr:col>
      <xdr:colOff>883444</xdr:colOff>
      <xdr:row>64</xdr:row>
      <xdr:rowOff>28574</xdr:rowOff>
    </xdr:to>
    <xdr:sp macro="" textlink="">
      <xdr:nvSpPr>
        <xdr:cNvPr id="9" name="AutoShape 3"/>
        <xdr:cNvSpPr>
          <a:spLocks noChangeArrowheads="1"/>
        </xdr:cNvSpPr>
      </xdr:nvSpPr>
      <xdr:spPr bwMode="auto">
        <a:xfrm>
          <a:off x="3274219" y="1584960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63</xdr:row>
      <xdr:rowOff>11906</xdr:rowOff>
    </xdr:from>
    <xdr:to>
      <xdr:col>4</xdr:col>
      <xdr:colOff>871537</xdr:colOff>
      <xdr:row>64</xdr:row>
      <xdr:rowOff>40480</xdr:rowOff>
    </xdr:to>
    <xdr:sp macro="" textlink="">
      <xdr:nvSpPr>
        <xdr:cNvPr id="10" name="AutoShape 3"/>
        <xdr:cNvSpPr>
          <a:spLocks noChangeArrowheads="1"/>
        </xdr:cNvSpPr>
      </xdr:nvSpPr>
      <xdr:spPr bwMode="auto">
        <a:xfrm>
          <a:off x="6024562" y="1586150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63</xdr:row>
      <xdr:rowOff>0</xdr:rowOff>
    </xdr:from>
    <xdr:to>
      <xdr:col>2</xdr:col>
      <xdr:colOff>883444</xdr:colOff>
      <xdr:row>64</xdr:row>
      <xdr:rowOff>28574</xdr:rowOff>
    </xdr:to>
    <xdr:sp macro="" textlink="">
      <xdr:nvSpPr>
        <xdr:cNvPr id="11" name="AutoShape 3"/>
        <xdr:cNvSpPr>
          <a:spLocks noChangeArrowheads="1"/>
        </xdr:cNvSpPr>
      </xdr:nvSpPr>
      <xdr:spPr bwMode="auto">
        <a:xfrm>
          <a:off x="3274219" y="1584960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63</xdr:row>
      <xdr:rowOff>11906</xdr:rowOff>
    </xdr:from>
    <xdr:to>
      <xdr:col>4</xdr:col>
      <xdr:colOff>871537</xdr:colOff>
      <xdr:row>64</xdr:row>
      <xdr:rowOff>40480</xdr:rowOff>
    </xdr:to>
    <xdr:sp macro="" textlink="">
      <xdr:nvSpPr>
        <xdr:cNvPr id="12" name="AutoShape 3"/>
        <xdr:cNvSpPr>
          <a:spLocks noChangeArrowheads="1"/>
        </xdr:cNvSpPr>
      </xdr:nvSpPr>
      <xdr:spPr bwMode="auto">
        <a:xfrm>
          <a:off x="6024562" y="1586150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63</xdr:row>
      <xdr:rowOff>0</xdr:rowOff>
    </xdr:from>
    <xdr:to>
      <xdr:col>2</xdr:col>
      <xdr:colOff>883444</xdr:colOff>
      <xdr:row>64</xdr:row>
      <xdr:rowOff>28574</xdr:rowOff>
    </xdr:to>
    <xdr:sp macro="" textlink="">
      <xdr:nvSpPr>
        <xdr:cNvPr id="13" name="AutoShape 3"/>
        <xdr:cNvSpPr>
          <a:spLocks noChangeArrowheads="1"/>
        </xdr:cNvSpPr>
      </xdr:nvSpPr>
      <xdr:spPr bwMode="auto">
        <a:xfrm>
          <a:off x="3274219" y="1584960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63</xdr:row>
      <xdr:rowOff>11906</xdr:rowOff>
    </xdr:from>
    <xdr:to>
      <xdr:col>4</xdr:col>
      <xdr:colOff>871537</xdr:colOff>
      <xdr:row>64</xdr:row>
      <xdr:rowOff>40480</xdr:rowOff>
    </xdr:to>
    <xdr:sp macro="" textlink="">
      <xdr:nvSpPr>
        <xdr:cNvPr id="14" name="AutoShape 3"/>
        <xdr:cNvSpPr>
          <a:spLocks noChangeArrowheads="1"/>
        </xdr:cNvSpPr>
      </xdr:nvSpPr>
      <xdr:spPr bwMode="auto">
        <a:xfrm>
          <a:off x="6024562" y="1586150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63</xdr:row>
      <xdr:rowOff>0</xdr:rowOff>
    </xdr:from>
    <xdr:to>
      <xdr:col>2</xdr:col>
      <xdr:colOff>883444</xdr:colOff>
      <xdr:row>64</xdr:row>
      <xdr:rowOff>28574</xdr:rowOff>
    </xdr:to>
    <xdr:sp macro="" textlink="">
      <xdr:nvSpPr>
        <xdr:cNvPr id="15" name="AutoShape 3"/>
        <xdr:cNvSpPr>
          <a:spLocks noChangeArrowheads="1"/>
        </xdr:cNvSpPr>
      </xdr:nvSpPr>
      <xdr:spPr bwMode="auto">
        <a:xfrm>
          <a:off x="3274219" y="1584960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63</xdr:row>
      <xdr:rowOff>11906</xdr:rowOff>
    </xdr:from>
    <xdr:to>
      <xdr:col>4</xdr:col>
      <xdr:colOff>871537</xdr:colOff>
      <xdr:row>64</xdr:row>
      <xdr:rowOff>40480</xdr:rowOff>
    </xdr:to>
    <xdr:sp macro="" textlink="">
      <xdr:nvSpPr>
        <xdr:cNvPr id="16" name="AutoShape 3"/>
        <xdr:cNvSpPr>
          <a:spLocks noChangeArrowheads="1"/>
        </xdr:cNvSpPr>
      </xdr:nvSpPr>
      <xdr:spPr bwMode="auto">
        <a:xfrm>
          <a:off x="6024562" y="1586150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63</xdr:row>
      <xdr:rowOff>0</xdr:rowOff>
    </xdr:from>
    <xdr:to>
      <xdr:col>2</xdr:col>
      <xdr:colOff>883444</xdr:colOff>
      <xdr:row>64</xdr:row>
      <xdr:rowOff>28574</xdr:rowOff>
    </xdr:to>
    <xdr:sp macro="" textlink="">
      <xdr:nvSpPr>
        <xdr:cNvPr id="17" name="AutoShape 3"/>
        <xdr:cNvSpPr>
          <a:spLocks noChangeArrowheads="1"/>
        </xdr:cNvSpPr>
      </xdr:nvSpPr>
      <xdr:spPr bwMode="auto">
        <a:xfrm>
          <a:off x="3274219" y="1584960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63</xdr:row>
      <xdr:rowOff>11906</xdr:rowOff>
    </xdr:from>
    <xdr:to>
      <xdr:col>4</xdr:col>
      <xdr:colOff>871537</xdr:colOff>
      <xdr:row>64</xdr:row>
      <xdr:rowOff>40480</xdr:rowOff>
    </xdr:to>
    <xdr:sp macro="" textlink="">
      <xdr:nvSpPr>
        <xdr:cNvPr id="18" name="AutoShape 3"/>
        <xdr:cNvSpPr>
          <a:spLocks noChangeArrowheads="1"/>
        </xdr:cNvSpPr>
      </xdr:nvSpPr>
      <xdr:spPr bwMode="auto">
        <a:xfrm>
          <a:off x="6024562" y="1586150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2</xdr:col>
      <xdr:colOff>511969</xdr:colOff>
      <xdr:row>63</xdr:row>
      <xdr:rowOff>0</xdr:rowOff>
    </xdr:from>
    <xdr:to>
      <xdr:col>2</xdr:col>
      <xdr:colOff>883444</xdr:colOff>
      <xdr:row>64</xdr:row>
      <xdr:rowOff>28574</xdr:rowOff>
    </xdr:to>
    <xdr:sp macro="" textlink="">
      <xdr:nvSpPr>
        <xdr:cNvPr id="19" name="AutoShape 3"/>
        <xdr:cNvSpPr>
          <a:spLocks noChangeArrowheads="1"/>
        </xdr:cNvSpPr>
      </xdr:nvSpPr>
      <xdr:spPr bwMode="auto">
        <a:xfrm>
          <a:off x="3274219" y="15849600"/>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4</xdr:col>
      <xdr:colOff>500062</xdr:colOff>
      <xdr:row>63</xdr:row>
      <xdr:rowOff>11906</xdr:rowOff>
    </xdr:from>
    <xdr:to>
      <xdr:col>4</xdr:col>
      <xdr:colOff>871537</xdr:colOff>
      <xdr:row>64</xdr:row>
      <xdr:rowOff>40480</xdr:rowOff>
    </xdr:to>
    <xdr:sp macro="" textlink="">
      <xdr:nvSpPr>
        <xdr:cNvPr id="20" name="AutoShape 3"/>
        <xdr:cNvSpPr>
          <a:spLocks noChangeArrowheads="1"/>
        </xdr:cNvSpPr>
      </xdr:nvSpPr>
      <xdr:spPr bwMode="auto">
        <a:xfrm>
          <a:off x="6024562" y="15861506"/>
          <a:ext cx="371475" cy="228599"/>
        </a:xfrm>
        <a:prstGeom prst="rightArrow">
          <a:avLst>
            <a:gd name="adj1" fmla="val 50000"/>
            <a:gd name="adj2" fmla="val 46429"/>
          </a:avLst>
        </a:prstGeom>
        <a:solidFill>
          <a:srgbClr val="FFFFFF"/>
        </a:solidFill>
        <a:ln w="9525">
          <a:solidFill>
            <a:srgbClr val="000000"/>
          </a:solidFill>
          <a:miter lim="800000"/>
          <a:headEnd/>
          <a:tailEnd/>
        </a:ln>
      </xdr:spPr>
    </xdr:sp>
    <xdr:clientData/>
  </xdr:twoCellAnchor>
  <xdr:twoCellAnchor>
    <xdr:from>
      <xdr:col>6</xdr:col>
      <xdr:colOff>428625</xdr:colOff>
      <xdr:row>57</xdr:row>
      <xdr:rowOff>83344</xdr:rowOff>
    </xdr:from>
    <xdr:to>
      <xdr:col>6</xdr:col>
      <xdr:colOff>1273968</xdr:colOff>
      <xdr:row>61</xdr:row>
      <xdr:rowOff>76867</xdr:rowOff>
    </xdr:to>
    <xdr:sp macro="" textlink="">
      <xdr:nvSpPr>
        <xdr:cNvPr id="21" name="Rectangular Callout 20"/>
        <xdr:cNvSpPr/>
      </xdr:nvSpPr>
      <xdr:spPr>
        <a:xfrm>
          <a:off x="8715375" y="14732794"/>
          <a:ext cx="845343" cy="793623"/>
        </a:xfrm>
        <a:prstGeom prst="wedgeRectCallou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en-US" sz="1000">
              <a:latin typeface="Arial" pitchFamily="34" charset="0"/>
              <a:cs typeface="Arial" pitchFamily="34" charset="0"/>
            </a:rPr>
            <a:t>Propane</a:t>
          </a:r>
          <a:r>
            <a:rPr lang="en-US" sz="1000" baseline="0">
              <a:latin typeface="Arial" pitchFamily="34" charset="0"/>
              <a:cs typeface="Arial" pitchFamily="34" charset="0"/>
            </a:rPr>
            <a:t> Mass Conversion Factor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tabSelected="1" zoomScale="80" zoomScaleNormal="80" workbookViewId="0">
      <selection activeCell="A13" sqref="A13"/>
    </sheetView>
  </sheetViews>
  <sheetFormatPr defaultColWidth="9.140625" defaultRowHeight="12.75"/>
  <cols>
    <col min="1" max="1" width="26.28515625" style="109" customWidth="1"/>
    <col min="2" max="2" width="13.28515625" style="24" customWidth="1"/>
    <col min="3" max="3" width="12" style="24" customWidth="1"/>
    <col min="4" max="4" width="11.28515625" style="24" customWidth="1"/>
    <col min="5" max="5" width="11.140625" style="24" customWidth="1"/>
    <col min="6" max="6" width="10.7109375" style="24" customWidth="1"/>
    <col min="7" max="7" width="13.42578125" style="24" customWidth="1"/>
    <col min="8" max="8" width="14" style="24" customWidth="1"/>
    <col min="9" max="9" width="16" style="24" customWidth="1"/>
    <col min="10" max="10" width="9.5703125" style="24" customWidth="1"/>
    <col min="11" max="16384" width="9.140625" style="24"/>
  </cols>
  <sheetData>
    <row r="1" spans="1:14" ht="25.9" customHeight="1">
      <c r="A1" s="111" t="s">
        <v>385</v>
      </c>
      <c r="B1" s="25"/>
      <c r="C1" s="25"/>
      <c r="D1" s="25"/>
      <c r="E1" s="25"/>
      <c r="F1" s="25"/>
      <c r="G1" s="25"/>
      <c r="H1" s="25"/>
      <c r="I1" s="25"/>
      <c r="J1" s="25"/>
    </row>
    <row r="2" spans="1:14">
      <c r="A2" s="25"/>
      <c r="B2" s="25"/>
      <c r="C2" s="25"/>
      <c r="D2" s="25"/>
      <c r="E2" s="25"/>
      <c r="F2" s="25"/>
      <c r="G2" s="25"/>
      <c r="H2" s="25"/>
      <c r="I2" s="25"/>
      <c r="J2" s="25"/>
    </row>
    <row r="3" spans="1:14" ht="39.6" customHeight="1">
      <c r="A3" s="335" t="s">
        <v>383</v>
      </c>
      <c r="B3" s="335"/>
      <c r="C3" s="335"/>
      <c r="D3" s="335"/>
      <c r="E3" s="335"/>
      <c r="F3" s="335"/>
      <c r="G3" s="335"/>
      <c r="H3" s="335"/>
      <c r="I3" s="335"/>
      <c r="J3" s="335"/>
    </row>
    <row r="4" spans="1:14">
      <c r="A4" s="25"/>
      <c r="B4" s="25"/>
      <c r="C4" s="112"/>
      <c r="D4" s="112"/>
      <c r="E4" s="112"/>
      <c r="F4" s="112"/>
      <c r="G4" s="112"/>
      <c r="H4" s="112"/>
      <c r="I4" s="112"/>
      <c r="J4" s="112"/>
    </row>
    <row r="5" spans="1:14">
      <c r="A5" s="290" t="s">
        <v>384</v>
      </c>
      <c r="B5" s="25"/>
      <c r="C5" s="112"/>
      <c r="D5" s="112"/>
      <c r="E5" s="112"/>
      <c r="F5" s="112"/>
      <c r="G5" s="112"/>
      <c r="H5" s="112"/>
      <c r="I5" s="112"/>
      <c r="J5" s="112"/>
    </row>
    <row r="6" spans="1:14" ht="42.75" customHeight="1">
      <c r="A6" s="336" t="s">
        <v>114</v>
      </c>
      <c r="B6" s="336"/>
      <c r="C6" s="336"/>
      <c r="D6" s="336"/>
      <c r="E6" s="336"/>
      <c r="F6" s="336"/>
      <c r="G6" s="336"/>
      <c r="H6" s="336"/>
      <c r="I6" s="336"/>
      <c r="J6" s="336"/>
    </row>
    <row r="7" spans="1:14">
      <c r="A7" s="25" t="s">
        <v>112</v>
      </c>
      <c r="B7" s="25"/>
      <c r="C7" s="112"/>
      <c r="D7" s="112"/>
      <c r="E7" s="112"/>
      <c r="F7" s="112"/>
      <c r="G7" s="112"/>
      <c r="H7" s="112"/>
      <c r="I7" s="112"/>
      <c r="J7" s="112"/>
    </row>
    <row r="8" spans="1:14">
      <c r="A8" s="112" t="s">
        <v>80</v>
      </c>
      <c r="B8" s="25"/>
      <c r="C8" s="112"/>
      <c r="D8" s="112"/>
      <c r="E8" s="112"/>
      <c r="F8" s="112"/>
      <c r="G8" s="112"/>
      <c r="H8" s="112"/>
      <c r="I8" s="112"/>
      <c r="J8" s="112"/>
    </row>
    <row r="9" spans="1:14">
      <c r="A9" s="90"/>
    </row>
    <row r="10" spans="1:14" ht="42" customHeight="1">
      <c r="A10" s="333" t="s">
        <v>15</v>
      </c>
      <c r="B10" s="333" t="s">
        <v>75</v>
      </c>
      <c r="C10" s="113" t="s">
        <v>81</v>
      </c>
      <c r="D10" s="113" t="s">
        <v>79</v>
      </c>
      <c r="E10" s="113" t="s">
        <v>16</v>
      </c>
      <c r="F10" s="113" t="s">
        <v>1</v>
      </c>
      <c r="G10" s="113" t="s">
        <v>2</v>
      </c>
      <c r="H10" s="113" t="s">
        <v>3</v>
      </c>
      <c r="I10" s="113" t="s">
        <v>4</v>
      </c>
      <c r="J10" s="113" t="s">
        <v>5</v>
      </c>
    </row>
    <row r="11" spans="1:14" ht="22.9" customHeight="1" thickBot="1">
      <c r="A11" s="334"/>
      <c r="B11" s="334"/>
      <c r="C11" s="129" t="s">
        <v>82</v>
      </c>
      <c r="D11" s="130" t="s">
        <v>8</v>
      </c>
      <c r="E11" s="130" t="s">
        <v>8</v>
      </c>
      <c r="F11" s="130" t="s">
        <v>8</v>
      </c>
      <c r="G11" s="130" t="s">
        <v>8</v>
      </c>
      <c r="H11" s="130" t="s">
        <v>8</v>
      </c>
      <c r="I11" s="130" t="s">
        <v>8</v>
      </c>
      <c r="J11" s="130" t="s">
        <v>8</v>
      </c>
    </row>
    <row r="12" spans="1:14" ht="28.9" customHeight="1" thickBot="1">
      <c r="A12" s="68" t="s">
        <v>17</v>
      </c>
      <c r="B12" s="65"/>
      <c r="C12" s="66"/>
      <c r="D12" s="66"/>
      <c r="E12" s="67"/>
      <c r="F12" s="67"/>
      <c r="G12" s="67"/>
      <c r="H12" s="67"/>
      <c r="I12" s="67"/>
      <c r="J12" s="67"/>
    </row>
    <row r="13" spans="1:14">
      <c r="A13" s="59" t="s">
        <v>54</v>
      </c>
      <c r="B13" s="54" t="s">
        <v>76</v>
      </c>
      <c r="C13" s="54" t="s">
        <v>60</v>
      </c>
      <c r="D13" s="327">
        <f>'White Fir VOC'!J91</f>
        <v>0.58747021150929402</v>
      </c>
      <c r="E13" s="55">
        <f>F13+G13+H16+I19+J19</f>
        <v>0.182425</v>
      </c>
      <c r="F13" s="77">
        <f>'White Fir HAP'!B10</f>
        <v>0.122</v>
      </c>
      <c r="G13" s="77">
        <f>'White Fir HAP'!C10</f>
        <v>2.8E-3</v>
      </c>
      <c r="H13" s="76" t="s">
        <v>92</v>
      </c>
      <c r="I13" s="76" t="s">
        <v>85</v>
      </c>
      <c r="J13" s="76" t="s">
        <v>85</v>
      </c>
      <c r="N13" s="25"/>
    </row>
    <row r="14" spans="1:14" ht="15" customHeight="1">
      <c r="A14" s="50" t="s">
        <v>54</v>
      </c>
      <c r="B14" s="50" t="s">
        <v>77</v>
      </c>
      <c r="C14" s="51" t="s">
        <v>60</v>
      </c>
      <c r="D14" s="31">
        <v>0.83879999999999999</v>
      </c>
      <c r="E14" s="8">
        <v>0.2107</v>
      </c>
      <c r="F14" s="8">
        <v>0.14799999999999999</v>
      </c>
      <c r="G14" s="8">
        <v>3.3999999999999998E-3</v>
      </c>
      <c r="H14" s="8">
        <v>5.5E-2</v>
      </c>
      <c r="I14" s="114">
        <v>1.8E-3</v>
      </c>
      <c r="J14" s="114">
        <v>2.5999999999999999E-3</v>
      </c>
    </row>
    <row r="15" spans="1:14" ht="13.5" thickBot="1">
      <c r="A15" s="56" t="s">
        <v>54</v>
      </c>
      <c r="B15" s="57" t="s">
        <v>78</v>
      </c>
      <c r="C15" s="47" t="s">
        <v>60</v>
      </c>
      <c r="D15" s="58"/>
      <c r="E15" s="44">
        <v>0.24</v>
      </c>
      <c r="F15" s="78">
        <v>0.122</v>
      </c>
      <c r="G15" s="78">
        <v>2.8E-3</v>
      </c>
      <c r="H15" s="48">
        <v>0.113</v>
      </c>
      <c r="I15" s="44">
        <v>1E-3</v>
      </c>
      <c r="J15" s="44">
        <v>1.6000000000000001E-3</v>
      </c>
      <c r="N15" s="25"/>
    </row>
    <row r="16" spans="1:14">
      <c r="A16" s="59" t="s">
        <v>54</v>
      </c>
      <c r="B16" s="54" t="s">
        <v>76</v>
      </c>
      <c r="C16" s="54" t="s">
        <v>37</v>
      </c>
      <c r="D16" s="327">
        <f>'White Fir VOC'!J92</f>
        <v>0.99265891467983103</v>
      </c>
      <c r="E16" s="55">
        <f>F16+G16+H16+I22+J22</f>
        <v>0.49415000000000003</v>
      </c>
      <c r="F16" s="55">
        <f>'White Fir HAP'!B14</f>
        <v>0.41949999999999998</v>
      </c>
      <c r="G16" s="55">
        <f>'White Fir HAP'!C14</f>
        <v>1.5949999999999999E-2</v>
      </c>
      <c r="H16" s="77">
        <f>'White Fir HAP'!D14</f>
        <v>5.5E-2</v>
      </c>
      <c r="I16" s="76" t="s">
        <v>85</v>
      </c>
      <c r="J16" s="76" t="s">
        <v>85</v>
      </c>
    </row>
    <row r="17" spans="1:11" ht="15" customHeight="1">
      <c r="A17" s="50" t="s">
        <v>54</v>
      </c>
      <c r="B17" s="50" t="s">
        <v>77</v>
      </c>
      <c r="C17" s="51" t="s">
        <v>37</v>
      </c>
      <c r="D17" s="31">
        <v>1.0902000000000001</v>
      </c>
      <c r="E17" s="8">
        <v>0.49559999999999998</v>
      </c>
      <c r="F17" s="8">
        <v>0.42</v>
      </c>
      <c r="G17" s="8">
        <v>1.6299999999999999E-2</v>
      </c>
      <c r="H17" s="8">
        <v>5.5E-2</v>
      </c>
      <c r="I17" s="114">
        <v>1.8E-3</v>
      </c>
      <c r="J17" s="114">
        <v>2.5999999999999999E-3</v>
      </c>
    </row>
    <row r="18" spans="1:11" ht="13.5" thickBot="1">
      <c r="A18" s="56" t="s">
        <v>54</v>
      </c>
      <c r="B18" s="57" t="s">
        <v>78</v>
      </c>
      <c r="C18" s="47" t="s">
        <v>37</v>
      </c>
      <c r="D18" s="58"/>
      <c r="E18" s="44">
        <v>0.30099999999999999</v>
      </c>
      <c r="F18" s="44">
        <v>0.183</v>
      </c>
      <c r="G18" s="44">
        <v>2.8E-3</v>
      </c>
      <c r="H18" s="78">
        <v>0.113</v>
      </c>
      <c r="I18" s="78">
        <v>1E-3</v>
      </c>
      <c r="J18" s="78">
        <v>1.6000000000000001E-3</v>
      </c>
    </row>
    <row r="19" spans="1:11">
      <c r="A19" s="59" t="s">
        <v>18</v>
      </c>
      <c r="B19" s="54" t="s">
        <v>76</v>
      </c>
      <c r="C19" s="54" t="s">
        <v>60</v>
      </c>
      <c r="D19" s="327">
        <f>'Western Hemlock VOC'!J109</f>
        <v>0.38027294147764817</v>
      </c>
      <c r="E19" s="55">
        <f>'Western Hemlock HAP'!H19</f>
        <v>0.2047616666666667</v>
      </c>
      <c r="F19" s="55">
        <f>'Western Hemlock HAP'!B19</f>
        <v>8.0883333333333349E-2</v>
      </c>
      <c r="G19" s="55">
        <f>'Western Hemlock HAP'!C19</f>
        <v>1.2533333333333335E-3</v>
      </c>
      <c r="H19" s="55">
        <f>'Western Hemlock HAP'!D19</f>
        <v>0.12</v>
      </c>
      <c r="I19" s="55">
        <f>'Western Hemlock HAP'!E19</f>
        <v>1.15E-3</v>
      </c>
      <c r="J19" s="55">
        <f>'Western Hemlock HAP'!F19</f>
        <v>1.475E-3</v>
      </c>
    </row>
    <row r="20" spans="1:11" ht="15" customHeight="1">
      <c r="A20" s="50" t="s">
        <v>18</v>
      </c>
      <c r="B20" s="50" t="s">
        <v>77</v>
      </c>
      <c r="C20" s="51" t="s">
        <v>60</v>
      </c>
      <c r="D20" s="31">
        <v>0.52529999999999999</v>
      </c>
      <c r="E20" s="8">
        <v>0.29210000000000003</v>
      </c>
      <c r="F20" s="8">
        <v>0.1484</v>
      </c>
      <c r="G20" s="8">
        <v>1.6000000000000001E-3</v>
      </c>
      <c r="H20" s="8">
        <v>0.13780000000000001</v>
      </c>
      <c r="I20" s="8">
        <v>1.8E-3</v>
      </c>
      <c r="J20" s="8">
        <v>2.5999999999999999E-3</v>
      </c>
    </row>
    <row r="21" spans="1:11" ht="13.5" thickBot="1">
      <c r="A21" s="56" t="s">
        <v>18</v>
      </c>
      <c r="B21" s="57" t="s">
        <v>78</v>
      </c>
      <c r="C21" s="47" t="s">
        <v>60</v>
      </c>
      <c r="D21" s="58"/>
      <c r="E21" s="44">
        <v>0.189</v>
      </c>
      <c r="F21" s="44">
        <v>7.1999999999999995E-2</v>
      </c>
      <c r="G21" s="44">
        <v>1.24E-3</v>
      </c>
      <c r="H21" s="48">
        <v>0.113</v>
      </c>
      <c r="I21" s="44">
        <v>1E-3</v>
      </c>
      <c r="J21" s="44">
        <v>1.6000000000000001E-3</v>
      </c>
    </row>
    <row r="22" spans="1:11" ht="15" customHeight="1">
      <c r="A22" s="59" t="s">
        <v>18</v>
      </c>
      <c r="B22" s="54" t="s">
        <v>76</v>
      </c>
      <c r="C22" s="54" t="s">
        <v>37</v>
      </c>
      <c r="D22" s="327">
        <f>'Western Hemlock VOC'!J110</f>
        <v>0.52554182623893964</v>
      </c>
      <c r="E22" s="55">
        <f>'Western Hemlock HAP'!H25</f>
        <v>0.27584000000000003</v>
      </c>
      <c r="F22" s="55">
        <f>'Western Hemlock HAP'!B25</f>
        <v>0.1842</v>
      </c>
      <c r="G22" s="55">
        <f>'Western Hemlock HAP'!C25</f>
        <v>3.9399999999999999E-3</v>
      </c>
      <c r="H22" s="55">
        <f>'Western Hemlock HAP'!D25</f>
        <v>8.4000000000000005E-2</v>
      </c>
      <c r="I22" s="55">
        <f>'Western Hemlock HAP'!E25</f>
        <v>1.4E-3</v>
      </c>
      <c r="J22" s="55">
        <f>'Western Hemlock HAP'!F25</f>
        <v>2.3E-3</v>
      </c>
    </row>
    <row r="23" spans="1:11">
      <c r="A23" s="50" t="s">
        <v>18</v>
      </c>
      <c r="B23" s="50" t="s">
        <v>77</v>
      </c>
      <c r="C23" s="51" t="s">
        <v>37</v>
      </c>
      <c r="D23" s="31">
        <v>0.66149999999999998</v>
      </c>
      <c r="E23" s="8">
        <v>0.36609999999999998</v>
      </c>
      <c r="F23" s="8">
        <v>0.21959999999999999</v>
      </c>
      <c r="G23" s="8">
        <v>4.4000000000000003E-3</v>
      </c>
      <c r="H23" s="8">
        <v>0.13780000000000001</v>
      </c>
      <c r="I23" s="8">
        <v>1.8E-3</v>
      </c>
      <c r="J23" s="8">
        <v>2.5999999999999999E-3</v>
      </c>
    </row>
    <row r="24" spans="1:11" ht="15.75" customHeight="1" thickBot="1">
      <c r="A24" s="56" t="s">
        <v>18</v>
      </c>
      <c r="B24" s="57" t="s">
        <v>78</v>
      </c>
      <c r="C24" s="47" t="s">
        <v>37</v>
      </c>
      <c r="D24" s="58"/>
      <c r="E24" s="44">
        <v>0.30499999999999999</v>
      </c>
      <c r="F24" s="44">
        <v>0.186</v>
      </c>
      <c r="G24" s="44">
        <v>3.8E-3</v>
      </c>
      <c r="H24" s="78">
        <v>0.113</v>
      </c>
      <c r="I24" s="78">
        <v>1E-3</v>
      </c>
      <c r="J24" s="78">
        <v>1.6000000000000001E-3</v>
      </c>
    </row>
    <row r="25" spans="1:11">
      <c r="A25" s="7" t="s">
        <v>19</v>
      </c>
      <c r="B25" s="63" t="s">
        <v>76</v>
      </c>
      <c r="C25" s="54" t="s">
        <v>60</v>
      </c>
      <c r="D25" s="328">
        <f>'Western Red Cedar VOC'!J86</f>
        <v>0.30615965069048207</v>
      </c>
      <c r="E25" s="76">
        <f>F13+G19+H19+I19+J19</f>
        <v>0.24587833333333334</v>
      </c>
      <c r="F25" s="76" t="s">
        <v>91</v>
      </c>
      <c r="G25" s="76" t="s">
        <v>85</v>
      </c>
      <c r="H25" s="76" t="s">
        <v>85</v>
      </c>
      <c r="I25" s="76" t="s">
        <v>85</v>
      </c>
      <c r="J25" s="76" t="s">
        <v>85</v>
      </c>
      <c r="K25" s="25"/>
    </row>
    <row r="26" spans="1:11" ht="15" customHeight="1" thickBot="1">
      <c r="A26" s="23" t="s">
        <v>19</v>
      </c>
      <c r="B26" s="23" t="s">
        <v>77</v>
      </c>
      <c r="C26" s="47" t="s">
        <v>60</v>
      </c>
      <c r="D26" s="26">
        <v>0.36309999999999998</v>
      </c>
      <c r="E26" s="22">
        <v>0.29389999999999999</v>
      </c>
      <c r="F26" s="115">
        <v>0.1484</v>
      </c>
      <c r="G26" s="115">
        <v>3.3999999999999998E-3</v>
      </c>
      <c r="H26" s="115">
        <v>0.13780000000000001</v>
      </c>
      <c r="I26" s="115">
        <v>1.8E-3</v>
      </c>
      <c r="J26" s="115">
        <v>2.5999999999999999E-3</v>
      </c>
      <c r="K26" s="25"/>
    </row>
    <row r="27" spans="1:11">
      <c r="A27" s="7" t="s">
        <v>19</v>
      </c>
      <c r="B27" s="63" t="s">
        <v>76</v>
      </c>
      <c r="C27" s="54" t="s">
        <v>37</v>
      </c>
      <c r="D27" s="328">
        <f>'Western Red Cedar VOC'!J87</f>
        <v>0.99997100087903046</v>
      </c>
      <c r="E27" s="76">
        <f>F16+G16+H22+I22+J22</f>
        <v>0.52314999999999989</v>
      </c>
      <c r="F27" s="76" t="s">
        <v>91</v>
      </c>
      <c r="G27" s="76" t="s">
        <v>91</v>
      </c>
      <c r="H27" s="76" t="s">
        <v>85</v>
      </c>
      <c r="I27" s="76" t="s">
        <v>85</v>
      </c>
      <c r="J27" s="76" t="s">
        <v>85</v>
      </c>
      <c r="K27" s="25"/>
    </row>
    <row r="28" spans="1:11" ht="15" customHeight="1" thickBot="1">
      <c r="A28" s="23" t="s">
        <v>19</v>
      </c>
      <c r="B28" s="23" t="s">
        <v>77</v>
      </c>
      <c r="C28" s="47" t="s">
        <v>37</v>
      </c>
      <c r="D28" s="26">
        <v>1.1453</v>
      </c>
      <c r="E28" s="22">
        <v>0.57840000000000003</v>
      </c>
      <c r="F28" s="115">
        <v>0.42</v>
      </c>
      <c r="G28" s="115">
        <v>1.6299999999999999E-2</v>
      </c>
      <c r="H28" s="115">
        <v>0.13780000000000001</v>
      </c>
      <c r="I28" s="115">
        <v>1.8E-3</v>
      </c>
      <c r="J28" s="116">
        <v>2.5999999999999999E-3</v>
      </c>
      <c r="K28" s="25"/>
    </row>
    <row r="29" spans="1:11" ht="28.15" customHeight="1" thickBot="1">
      <c r="A29" s="69" t="s">
        <v>20</v>
      </c>
      <c r="B29" s="60"/>
      <c r="C29" s="60"/>
      <c r="D29" s="60"/>
      <c r="E29" s="79"/>
      <c r="F29" s="79"/>
      <c r="G29" s="79"/>
      <c r="H29" s="79"/>
      <c r="I29" s="79"/>
      <c r="J29" s="108"/>
    </row>
    <row r="30" spans="1:11">
      <c r="A30" s="59" t="s">
        <v>21</v>
      </c>
      <c r="B30" s="54" t="s">
        <v>76</v>
      </c>
      <c r="C30" s="54" t="s">
        <v>60</v>
      </c>
      <c r="D30" s="327">
        <f>'Douglas Fir VOC'!J98</f>
        <v>0.76793621386909405</v>
      </c>
      <c r="E30" s="55">
        <f>'Douglas Fir HAP'!H18</f>
        <v>9.2358181818181839E-2</v>
      </c>
      <c r="F30" s="55">
        <f>'Douglas Fir HAP'!B18</f>
        <v>3.8909090909090914E-2</v>
      </c>
      <c r="G30" s="55">
        <f>'Douglas Fir HAP'!C18</f>
        <v>1.3090909090909093E-3</v>
      </c>
      <c r="H30" s="55">
        <f>'Douglas Fir HAP'!D18</f>
        <v>5.1000000000000004E-2</v>
      </c>
      <c r="I30" s="55">
        <f>'Douglas Fir HAP'!E18</f>
        <v>4.6000000000000001E-4</v>
      </c>
      <c r="J30" s="55">
        <f>'Douglas Fir HAP'!F18</f>
        <v>6.8000000000000005E-4</v>
      </c>
      <c r="K30" s="292"/>
    </row>
    <row r="31" spans="1:11" ht="15" customHeight="1">
      <c r="A31" s="50" t="s">
        <v>21</v>
      </c>
      <c r="B31" s="50" t="s">
        <v>77</v>
      </c>
      <c r="C31" s="51" t="s">
        <v>60</v>
      </c>
      <c r="D31" s="31">
        <v>1.1576</v>
      </c>
      <c r="E31" s="8">
        <v>0.1409</v>
      </c>
      <c r="F31" s="8">
        <v>6.9000000000000006E-2</v>
      </c>
      <c r="G31" s="8">
        <v>1.9E-3</v>
      </c>
      <c r="H31" s="8">
        <v>6.8199999999999997E-2</v>
      </c>
      <c r="I31" s="8">
        <v>6.9999999999999999E-4</v>
      </c>
      <c r="J31" s="8">
        <v>1.1000000000000001E-3</v>
      </c>
    </row>
    <row r="32" spans="1:11" ht="13.5" thickBot="1">
      <c r="A32" s="56" t="s">
        <v>21</v>
      </c>
      <c r="B32" s="57" t="s">
        <v>78</v>
      </c>
      <c r="C32" s="47" t="s">
        <v>60</v>
      </c>
      <c r="D32" s="40"/>
      <c r="E32" s="44">
        <v>9.7000000000000003E-2</v>
      </c>
      <c r="F32" s="44">
        <v>3.7999999999999999E-2</v>
      </c>
      <c r="G32" s="44">
        <v>1E-3</v>
      </c>
      <c r="H32" s="48">
        <v>5.7000000000000002E-2</v>
      </c>
      <c r="I32" s="64">
        <v>5.5000000000000003E-4</v>
      </c>
      <c r="J32" s="64">
        <v>6.4999999999999997E-4</v>
      </c>
    </row>
    <row r="33" spans="1:11">
      <c r="A33" s="59" t="s">
        <v>21</v>
      </c>
      <c r="B33" s="54" t="s">
        <v>76</v>
      </c>
      <c r="C33" s="54" t="s">
        <v>37</v>
      </c>
      <c r="D33" s="327">
        <f>'Douglas Fir VOC'!J99</f>
        <v>1.6183899508923574</v>
      </c>
      <c r="E33" s="55">
        <f>'Douglas Fir HAP'!H22</f>
        <v>0.16286666666666666</v>
      </c>
      <c r="F33" s="55">
        <f>'Douglas Fir HAP'!B22</f>
        <v>0.11700000000000001</v>
      </c>
      <c r="G33" s="55">
        <f>'Douglas Fir HAP'!C22</f>
        <v>4.3E-3</v>
      </c>
      <c r="H33" s="55">
        <f>'Douglas Fir HAP'!D22</f>
        <v>3.9566666666666667E-2</v>
      </c>
      <c r="I33" s="55">
        <f>'Douglas Fir HAP'!E22</f>
        <v>8.0000000000000004E-4</v>
      </c>
      <c r="J33" s="55">
        <f>'Douglas Fir HAP'!F22</f>
        <v>1.1999999999999999E-3</v>
      </c>
      <c r="K33" s="292"/>
    </row>
    <row r="34" spans="1:11" ht="15" customHeight="1">
      <c r="A34" s="50" t="s">
        <v>21</v>
      </c>
      <c r="B34" s="50" t="s">
        <v>77</v>
      </c>
      <c r="C34" s="51" t="s">
        <v>37</v>
      </c>
      <c r="D34" s="31">
        <v>1.6969000000000001</v>
      </c>
      <c r="E34" s="8">
        <v>0.1913</v>
      </c>
      <c r="F34" s="8">
        <v>0.11700000000000001</v>
      </c>
      <c r="G34" s="8">
        <v>4.3E-3</v>
      </c>
      <c r="H34" s="8">
        <v>6.8199999999999997E-2</v>
      </c>
      <c r="I34" s="8">
        <v>6.9999999999999999E-4</v>
      </c>
      <c r="J34" s="8">
        <v>1.1000000000000001E-3</v>
      </c>
    </row>
    <row r="35" spans="1:11" ht="13.5" thickBot="1">
      <c r="A35" s="56" t="s">
        <v>21</v>
      </c>
      <c r="B35" s="57" t="s">
        <v>78</v>
      </c>
      <c r="C35" s="47" t="s">
        <v>37</v>
      </c>
      <c r="D35" s="40"/>
      <c r="E35" s="44">
        <v>0.11600000000000001</v>
      </c>
      <c r="F35" s="44">
        <v>5.7000000000000002E-2</v>
      </c>
      <c r="G35" s="48">
        <v>1E-3</v>
      </c>
      <c r="H35" s="48">
        <v>5.7000000000000002E-2</v>
      </c>
      <c r="I35" s="64">
        <v>5.5000000000000003E-4</v>
      </c>
      <c r="J35" s="64">
        <v>6.4999999999999997E-4</v>
      </c>
    </row>
    <row r="36" spans="1:11" ht="13.5" thickBot="1">
      <c r="A36" s="7" t="s">
        <v>101</v>
      </c>
      <c r="B36" s="80" t="s">
        <v>76</v>
      </c>
      <c r="C36" s="54" t="s">
        <v>60</v>
      </c>
      <c r="D36" s="327">
        <f>'White Spruce VOC'!J85</f>
        <v>0.17703613980048957</v>
      </c>
      <c r="E36" s="83">
        <f>'White Spruce HAP'!H8</f>
        <v>6.3099999999999989E-2</v>
      </c>
      <c r="F36" s="289">
        <f>'White Spruce HAP'!B8</f>
        <v>2.5000000000000001E-2</v>
      </c>
      <c r="G36" s="289">
        <f>'White Spruce HAP'!C8</f>
        <v>1.2999999999999999E-3</v>
      </c>
      <c r="H36" s="289">
        <f>'White Spruce HAP'!D8</f>
        <v>3.5999999999999997E-2</v>
      </c>
      <c r="I36" s="289">
        <f>'White Spruce HAP'!E8</f>
        <v>2.9999999999999997E-4</v>
      </c>
      <c r="J36" s="289">
        <f>'White Spruce HAP'!F8</f>
        <v>5.0000000000000001E-4</v>
      </c>
    </row>
    <row r="37" spans="1:11" ht="12.75" customHeight="1" thickBot="1">
      <c r="A37" s="7" t="s">
        <v>101</v>
      </c>
      <c r="B37" s="23" t="s">
        <v>77</v>
      </c>
      <c r="C37" s="47" t="s">
        <v>60</v>
      </c>
      <c r="D37" s="21">
        <v>0.17749999999999999</v>
      </c>
      <c r="E37" s="329">
        <v>6.4000000000000001E-2</v>
      </c>
      <c r="F37" s="84">
        <v>2.5000000000000001E-2</v>
      </c>
      <c r="G37" s="82">
        <v>1.2999999999999999E-3</v>
      </c>
      <c r="H37" s="82">
        <v>3.5999999999999997E-2</v>
      </c>
      <c r="I37" s="110">
        <v>6.9999999999999999E-4</v>
      </c>
      <c r="J37" s="93">
        <v>1E-3</v>
      </c>
    </row>
    <row r="38" spans="1:11" ht="13.5" thickBot="1">
      <c r="A38" s="7" t="s">
        <v>101</v>
      </c>
      <c r="B38" s="63" t="s">
        <v>76</v>
      </c>
      <c r="C38" s="54" t="s">
        <v>37</v>
      </c>
      <c r="D38" s="327">
        <f>'White Spruce VOC'!J86</f>
        <v>0.21153087595928119</v>
      </c>
      <c r="E38" s="83">
        <f>'White Spruce HAP'!H9</f>
        <v>0.11510000000000001</v>
      </c>
      <c r="F38" s="76">
        <f>'White Spruce HAP'!B9</f>
        <v>7.8E-2</v>
      </c>
      <c r="G38" s="76">
        <f>'White Spruce HAP'!C9</f>
        <v>4.4000000000000003E-3</v>
      </c>
      <c r="H38" s="76">
        <f>'White Spruce HAP'!D9</f>
        <v>3.1E-2</v>
      </c>
      <c r="I38" s="76">
        <f>'White Spruce HAP'!E9</f>
        <v>6.9999999999999999E-4</v>
      </c>
      <c r="J38" s="76">
        <f>'White Spruce HAP'!F9</f>
        <v>1E-3</v>
      </c>
      <c r="K38" s="292"/>
    </row>
    <row r="39" spans="1:11" ht="13.5" thickBot="1">
      <c r="A39" s="7" t="s">
        <v>101</v>
      </c>
      <c r="B39" s="81" t="s">
        <v>77</v>
      </c>
      <c r="C39" s="47" t="s">
        <v>37</v>
      </c>
      <c r="D39" s="21">
        <v>0.21609999999999999</v>
      </c>
      <c r="E39" s="22">
        <v>0.1201</v>
      </c>
      <c r="F39" s="22">
        <v>7.8E-2</v>
      </c>
      <c r="G39" s="22">
        <v>4.4000000000000003E-3</v>
      </c>
      <c r="H39" s="22">
        <v>3.5999999999999997E-2</v>
      </c>
      <c r="I39" s="22">
        <v>6.9999999999999999E-4</v>
      </c>
      <c r="J39" s="22">
        <v>1E-3</v>
      </c>
    </row>
    <row r="40" spans="1:11">
      <c r="A40" s="7" t="s">
        <v>22</v>
      </c>
      <c r="B40" s="63" t="s">
        <v>76</v>
      </c>
      <c r="C40" s="54" t="s">
        <v>60</v>
      </c>
      <c r="D40" s="327">
        <f>'Larch VOC'!B9</f>
        <v>0.76793621386909405</v>
      </c>
      <c r="E40" s="76">
        <f>F30+G30+H30+I30+J30</f>
        <v>9.2358181818181839E-2</v>
      </c>
      <c r="F40" s="76" t="s">
        <v>89</v>
      </c>
      <c r="G40" s="76" t="s">
        <v>89</v>
      </c>
      <c r="H40" s="76" t="s">
        <v>89</v>
      </c>
      <c r="I40" s="76" t="s">
        <v>89</v>
      </c>
      <c r="J40" s="76" t="s">
        <v>89</v>
      </c>
    </row>
    <row r="41" spans="1:11" ht="15" customHeight="1" thickBot="1">
      <c r="A41" s="23" t="s">
        <v>22</v>
      </c>
      <c r="B41" s="23" t="s">
        <v>77</v>
      </c>
      <c r="C41" s="47" t="s">
        <v>60</v>
      </c>
      <c r="D41" s="21">
        <v>1.1576</v>
      </c>
      <c r="E41" s="22">
        <v>0.1409</v>
      </c>
      <c r="F41" s="291">
        <v>6.9000000000000006E-2</v>
      </c>
      <c r="G41" s="22">
        <v>1.9E-3</v>
      </c>
      <c r="H41" s="22">
        <v>6.8199999999999997E-2</v>
      </c>
      <c r="I41" s="22">
        <v>6.9999999999999999E-4</v>
      </c>
      <c r="J41" s="22">
        <v>1.1000000000000001E-3</v>
      </c>
    </row>
    <row r="42" spans="1:11">
      <c r="A42" s="7" t="s">
        <v>22</v>
      </c>
      <c r="B42" s="61" t="s">
        <v>76</v>
      </c>
      <c r="C42" s="54" t="s">
        <v>37</v>
      </c>
      <c r="D42" s="55">
        <f>'Douglas Fir VOC'!J99</f>
        <v>1.6183899508923574</v>
      </c>
      <c r="E42" s="76">
        <f>F33+G33+H33+I33+J33</f>
        <v>0.16286666666666666</v>
      </c>
      <c r="F42" s="76" t="s">
        <v>89</v>
      </c>
      <c r="G42" s="76" t="s">
        <v>87</v>
      </c>
      <c r="H42" s="76" t="s">
        <v>89</v>
      </c>
      <c r="I42" s="76" t="s">
        <v>89</v>
      </c>
      <c r="J42" s="76" t="s">
        <v>89</v>
      </c>
      <c r="K42" s="25"/>
    </row>
    <row r="43" spans="1:11" ht="15" customHeight="1" thickBot="1">
      <c r="A43" s="23" t="s">
        <v>22</v>
      </c>
      <c r="B43" s="23" t="s">
        <v>77</v>
      </c>
      <c r="C43" s="47" t="s">
        <v>37</v>
      </c>
      <c r="D43" s="21">
        <v>1.6969000000000001</v>
      </c>
      <c r="E43" s="22">
        <v>0.19139999999999999</v>
      </c>
      <c r="F43" s="117">
        <v>0.11700000000000001</v>
      </c>
      <c r="G43" s="115">
        <v>4.4000000000000003E-3</v>
      </c>
      <c r="H43" s="115">
        <v>6.8199999999999997E-2</v>
      </c>
      <c r="I43" s="115">
        <v>6.9999999999999999E-4</v>
      </c>
      <c r="J43" s="115">
        <v>1.1000000000000001E-3</v>
      </c>
    </row>
    <row r="44" spans="1:11" ht="28.15" customHeight="1" thickBot="1">
      <c r="A44" s="69" t="s">
        <v>23</v>
      </c>
      <c r="B44" s="60"/>
      <c r="C44" s="60"/>
      <c r="D44" s="60"/>
      <c r="E44" s="79"/>
      <c r="F44" s="79"/>
      <c r="G44" s="79"/>
      <c r="H44" s="79"/>
      <c r="I44" s="79"/>
      <c r="J44" s="79"/>
    </row>
    <row r="45" spans="1:11">
      <c r="A45" s="59" t="s">
        <v>24</v>
      </c>
      <c r="B45" s="54" t="s">
        <v>76</v>
      </c>
      <c r="C45" s="54" t="s">
        <v>60</v>
      </c>
      <c r="D45" s="327">
        <f>'Lodgepole Pine VOC'!J86</f>
        <v>1.3802790392738289</v>
      </c>
      <c r="E45" s="55">
        <f>'Lodgepole Pine HAP'!H14</f>
        <v>9.2633333333333318E-2</v>
      </c>
      <c r="F45" s="55">
        <f>'Lodgepole Pine HAP'!B14</f>
        <v>7.2999999999999995E-2</v>
      </c>
      <c r="G45" s="76" t="s">
        <v>92</v>
      </c>
      <c r="H45" s="55">
        <f>'Lodgepole Pine HAP'!D14</f>
        <v>1.2E-2</v>
      </c>
      <c r="I45" s="76" t="s">
        <v>94</v>
      </c>
      <c r="J45" s="76" t="s">
        <v>94</v>
      </c>
    </row>
    <row r="46" spans="1:11" ht="15" customHeight="1">
      <c r="A46" s="50" t="s">
        <v>24</v>
      </c>
      <c r="B46" s="50" t="s">
        <v>77</v>
      </c>
      <c r="C46" s="51" t="s">
        <v>60</v>
      </c>
      <c r="D46" s="31">
        <v>1.5293000000000001</v>
      </c>
      <c r="E46" s="8">
        <v>0.1166</v>
      </c>
      <c r="F46" s="8">
        <v>6.2799999999999995E-2</v>
      </c>
      <c r="G46" s="8">
        <v>4.1000000000000003E-3</v>
      </c>
      <c r="H46" s="114">
        <v>4.2000000000000003E-2</v>
      </c>
      <c r="I46" s="114">
        <v>3.2000000000000002E-3</v>
      </c>
      <c r="J46" s="114">
        <v>4.4999999999999997E-3</v>
      </c>
    </row>
    <row r="47" spans="1:11" ht="13.5" thickBot="1">
      <c r="A47" s="56" t="s">
        <v>24</v>
      </c>
      <c r="B47" s="57" t="s">
        <v>78</v>
      </c>
      <c r="C47" s="47" t="s">
        <v>60</v>
      </c>
      <c r="D47" s="58"/>
      <c r="E47" s="44">
        <v>7.3599999999999999E-2</v>
      </c>
      <c r="F47" s="48">
        <v>5.5E-2</v>
      </c>
      <c r="G47" s="48">
        <v>4.0000000000000001E-3</v>
      </c>
      <c r="H47" s="48">
        <v>1.2E-2</v>
      </c>
      <c r="I47" s="48">
        <v>1E-3</v>
      </c>
      <c r="J47" s="44">
        <v>1.6000000000000001E-3</v>
      </c>
    </row>
    <row r="48" spans="1:11" ht="15" customHeight="1">
      <c r="A48" s="59" t="s">
        <v>24</v>
      </c>
      <c r="B48" s="54" t="s">
        <v>76</v>
      </c>
      <c r="C48" s="54" t="s">
        <v>37</v>
      </c>
      <c r="D48" s="327">
        <f>'Lodgepole Pine VOC'!J87</f>
        <v>1.3918960205692124</v>
      </c>
      <c r="E48" s="55">
        <f>'Lodgepole Pine HAP'!H18</f>
        <v>0.10006666666666665</v>
      </c>
      <c r="F48" s="55">
        <f>'Lodgepole Pine HAP'!B18</f>
        <v>6.0333333333333329E-2</v>
      </c>
      <c r="G48" s="55">
        <f>'Lodgepole Pine HAP'!C18</f>
        <v>4.0333333333333332E-3</v>
      </c>
      <c r="H48" s="76" t="s">
        <v>94</v>
      </c>
      <c r="I48" s="76" t="s">
        <v>94</v>
      </c>
      <c r="J48" s="76" t="s">
        <v>94</v>
      </c>
    </row>
    <row r="49" spans="1:11">
      <c r="A49" s="50" t="s">
        <v>24</v>
      </c>
      <c r="B49" s="50" t="s">
        <v>77</v>
      </c>
      <c r="C49" s="51" t="s">
        <v>37</v>
      </c>
      <c r="D49" s="31">
        <v>1.5293000000000001</v>
      </c>
      <c r="E49" s="8">
        <v>0.1166</v>
      </c>
      <c r="F49" s="8">
        <v>6.2799999999999995E-2</v>
      </c>
      <c r="G49" s="8">
        <v>4.1000000000000003E-3</v>
      </c>
      <c r="H49" s="114">
        <v>4.2000000000000003E-2</v>
      </c>
      <c r="I49" s="114">
        <v>3.2000000000000002E-3</v>
      </c>
      <c r="J49" s="114">
        <v>4.4999999999999997E-3</v>
      </c>
    </row>
    <row r="50" spans="1:11" ht="15.75" customHeight="1" thickBot="1">
      <c r="A50" s="56" t="s">
        <v>24</v>
      </c>
      <c r="B50" s="57" t="s">
        <v>78</v>
      </c>
      <c r="C50" s="47" t="s">
        <v>37</v>
      </c>
      <c r="D50" s="40"/>
      <c r="E50" s="44">
        <v>7.8600000000000003E-2</v>
      </c>
      <c r="F50" s="48">
        <v>0.06</v>
      </c>
      <c r="G50" s="48">
        <v>4.0000000000000001E-3</v>
      </c>
      <c r="H50" s="48">
        <v>1.2E-2</v>
      </c>
      <c r="I50" s="48">
        <v>1E-3</v>
      </c>
      <c r="J50" s="44">
        <v>1.6000000000000001E-3</v>
      </c>
    </row>
    <row r="51" spans="1:11">
      <c r="A51" s="45" t="s">
        <v>25</v>
      </c>
      <c r="B51" s="46" t="s">
        <v>76</v>
      </c>
      <c r="C51" s="46" t="s">
        <v>60</v>
      </c>
      <c r="D51" s="330">
        <f>'Ponderosa Pine VOC'!J89</f>
        <v>1.964518559217151</v>
      </c>
      <c r="E51" s="70">
        <f>'Ponderosa Pine HAP'!H9</f>
        <v>0.10343333333333332</v>
      </c>
      <c r="F51" s="70">
        <f>'Ponderosa Pine HAP'!B9</f>
        <v>5.5E-2</v>
      </c>
      <c r="G51" s="70">
        <f>'Ponderosa Pine HAP'!C9</f>
        <v>2.8333333333333335E-3</v>
      </c>
      <c r="H51" s="70">
        <f>'Ponderosa Pine HAP'!D9</f>
        <v>4.2000000000000003E-2</v>
      </c>
      <c r="I51" s="70">
        <f>'Ponderosa Pine HAP'!E9</f>
        <v>1.9E-3</v>
      </c>
      <c r="J51" s="70">
        <f>'Ponderosa Pine HAP'!F9</f>
        <v>1.6999999999999999E-3</v>
      </c>
    </row>
    <row r="52" spans="1:11">
      <c r="A52" s="50" t="s">
        <v>25</v>
      </c>
      <c r="B52" s="50" t="s">
        <v>77</v>
      </c>
      <c r="C52" s="51" t="s">
        <v>60</v>
      </c>
      <c r="D52" s="31">
        <v>2.3450000000000002</v>
      </c>
      <c r="E52" s="8">
        <v>0.12709999999999999</v>
      </c>
      <c r="F52" s="8">
        <v>7.3999999999999996E-2</v>
      </c>
      <c r="G52" s="8">
        <v>3.3999999999999998E-3</v>
      </c>
      <c r="H52" s="8">
        <v>4.2000000000000003E-2</v>
      </c>
      <c r="I52" s="8">
        <v>3.2000000000000002E-3</v>
      </c>
      <c r="J52" s="8">
        <v>4.4999999999999997E-3</v>
      </c>
    </row>
    <row r="53" spans="1:11" ht="13.5" thickBot="1">
      <c r="A53" s="56" t="s">
        <v>25</v>
      </c>
      <c r="B53" s="57" t="s">
        <v>78</v>
      </c>
      <c r="C53" s="47" t="s">
        <v>60</v>
      </c>
      <c r="D53" s="58"/>
      <c r="E53" s="48">
        <v>0.184</v>
      </c>
      <c r="F53" s="48">
        <v>6.5000000000000002E-2</v>
      </c>
      <c r="G53" s="44">
        <v>2.8999999999999998E-3</v>
      </c>
      <c r="H53" s="48">
        <v>0.113</v>
      </c>
      <c r="I53" s="48">
        <v>1E-3</v>
      </c>
      <c r="J53" s="44">
        <v>1.6000000000000001E-3</v>
      </c>
    </row>
    <row r="54" spans="1:11">
      <c r="A54" s="59" t="s">
        <v>25</v>
      </c>
      <c r="B54" s="54" t="s">
        <v>76</v>
      </c>
      <c r="C54" s="54" t="s">
        <v>37</v>
      </c>
      <c r="D54" s="327">
        <f>'Ponderosa Pine VOC'!J90</f>
        <v>3.7968081874240944</v>
      </c>
      <c r="E54" s="55">
        <f>'Ponderosa Pine HAP'!H11</f>
        <v>0.18890000000000001</v>
      </c>
      <c r="F54" s="55">
        <f>'Ponderosa Pine HAP'!B11</f>
        <v>0.14399999999999999</v>
      </c>
      <c r="G54" s="55">
        <f>'Ponderosa Pine HAP'!C11</f>
        <v>9.1999999999999998E-3</v>
      </c>
      <c r="H54" s="55">
        <f>'Ponderosa Pine HAP'!D11</f>
        <v>2.8000000000000001E-2</v>
      </c>
      <c r="I54" s="55">
        <f>'Ponderosa Pine HAP'!E11</f>
        <v>3.2000000000000002E-3</v>
      </c>
      <c r="J54" s="55">
        <f>'Ponderosa Pine HAP'!F11</f>
        <v>4.4999999999999997E-3</v>
      </c>
    </row>
    <row r="55" spans="1:11" ht="15" customHeight="1" thickBot="1">
      <c r="A55" s="56" t="s">
        <v>25</v>
      </c>
      <c r="B55" s="56" t="s">
        <v>77</v>
      </c>
      <c r="C55" s="47" t="s">
        <v>37</v>
      </c>
      <c r="D55" s="21">
        <v>3.8087</v>
      </c>
      <c r="E55" s="22">
        <v>0.2029</v>
      </c>
      <c r="F55" s="22">
        <v>0.14399999999999999</v>
      </c>
      <c r="G55" s="22">
        <v>9.1999999999999998E-3</v>
      </c>
      <c r="H55" s="22">
        <v>4.2000000000000003E-2</v>
      </c>
      <c r="I55" s="22">
        <v>3.2000000000000002E-3</v>
      </c>
      <c r="J55" s="22">
        <v>4.4999999999999997E-3</v>
      </c>
    </row>
    <row r="56" spans="1:11">
      <c r="A56" s="7" t="s">
        <v>26</v>
      </c>
      <c r="B56" s="63" t="s">
        <v>76</v>
      </c>
      <c r="C56" s="54" t="s">
        <v>60</v>
      </c>
      <c r="D56" s="327">
        <f>'Western White Pine VOC'!J84</f>
        <v>2.8351453893847354</v>
      </c>
      <c r="E56" s="76">
        <f>F51+G51+H51+I51+J51</f>
        <v>0.10343333333333332</v>
      </c>
      <c r="F56" s="76" t="s">
        <v>94</v>
      </c>
      <c r="G56" s="76" t="s">
        <v>94</v>
      </c>
      <c r="H56" s="76" t="s">
        <v>94</v>
      </c>
      <c r="I56" s="76" t="s">
        <v>94</v>
      </c>
      <c r="J56" s="76" t="s">
        <v>94</v>
      </c>
    </row>
    <row r="57" spans="1:11" ht="13.9" customHeight="1" thickBot="1">
      <c r="A57" s="23" t="s">
        <v>26</v>
      </c>
      <c r="B57" s="23" t="s">
        <v>77</v>
      </c>
      <c r="C57" s="47" t="s">
        <v>60</v>
      </c>
      <c r="D57" s="21">
        <v>2.8504999999999998</v>
      </c>
      <c r="E57" s="22">
        <v>0.12709999999999999</v>
      </c>
      <c r="F57" s="115">
        <v>7.3999999999999996E-2</v>
      </c>
      <c r="G57" s="115">
        <v>3.3999999999999998E-3</v>
      </c>
      <c r="H57" s="115">
        <v>4.2000000000000003E-2</v>
      </c>
      <c r="I57" s="115">
        <v>3.2000000000000002E-3</v>
      </c>
      <c r="J57" s="115">
        <v>4.4999999999999997E-3</v>
      </c>
    </row>
    <row r="58" spans="1:11">
      <c r="A58" s="7" t="s">
        <v>26</v>
      </c>
      <c r="B58" s="63" t="s">
        <v>76</v>
      </c>
      <c r="C58" s="54" t="s">
        <v>37</v>
      </c>
      <c r="D58" s="327">
        <f>'Western White Pine VOC'!J85</f>
        <v>3.7968081874240944</v>
      </c>
      <c r="E58" s="76">
        <f>F54+G54+H54+I54+J54</f>
        <v>0.18890000000000001</v>
      </c>
      <c r="F58" s="76" t="s">
        <v>94</v>
      </c>
      <c r="G58" s="76" t="s">
        <v>94</v>
      </c>
      <c r="H58" s="76" t="s">
        <v>94</v>
      </c>
      <c r="I58" s="76" t="s">
        <v>94</v>
      </c>
      <c r="J58" s="76" t="s">
        <v>94</v>
      </c>
    </row>
    <row r="59" spans="1:11" ht="13.5" thickBot="1">
      <c r="A59" s="23" t="s">
        <v>26</v>
      </c>
      <c r="B59" s="23" t="s">
        <v>77</v>
      </c>
      <c r="C59" s="47" t="s">
        <v>37</v>
      </c>
      <c r="D59" s="21">
        <v>3.8087</v>
      </c>
      <c r="E59" s="22">
        <v>0.2029</v>
      </c>
      <c r="F59" s="115">
        <v>0.14399999999999999</v>
      </c>
      <c r="G59" s="115">
        <v>9.1999999999999998E-3</v>
      </c>
      <c r="H59" s="115">
        <v>4.2000000000000003E-2</v>
      </c>
      <c r="I59" s="115">
        <v>3.2000000000000002E-3</v>
      </c>
      <c r="J59" s="115">
        <v>4.4999999999999997E-3</v>
      </c>
    </row>
    <row r="60" spans="1:11">
      <c r="A60" s="52" t="s">
        <v>49</v>
      </c>
      <c r="B60" s="53" t="s">
        <v>76</v>
      </c>
      <c r="C60" s="54" t="s">
        <v>37</v>
      </c>
      <c r="D60" s="325"/>
      <c r="E60" s="49">
        <v>0.215</v>
      </c>
      <c r="F60" s="49">
        <v>0.16400000000000001</v>
      </c>
      <c r="G60" s="49">
        <v>4.0000000000000001E-3</v>
      </c>
      <c r="H60" s="49">
        <v>4.4699999999999997E-2</v>
      </c>
      <c r="I60" s="49">
        <v>1E-3</v>
      </c>
      <c r="J60" s="49">
        <v>1.6000000000000001E-3</v>
      </c>
    </row>
    <row r="61" spans="1:11">
      <c r="A61" s="122" t="s">
        <v>49</v>
      </c>
      <c r="B61" s="123" t="s">
        <v>78</v>
      </c>
      <c r="C61" s="47" t="s">
        <v>37</v>
      </c>
      <c r="D61" s="326"/>
      <c r="E61" s="124">
        <v>0.215</v>
      </c>
      <c r="F61" s="124">
        <v>0.16400000000000001</v>
      </c>
      <c r="G61" s="124">
        <v>4.0000000000000001E-3</v>
      </c>
      <c r="H61" s="124">
        <v>4.4699999999999997E-2</v>
      </c>
      <c r="I61" s="124">
        <v>1E-3</v>
      </c>
      <c r="J61" s="124">
        <v>1.6000000000000001E-3</v>
      </c>
      <c r="K61" s="25"/>
    </row>
    <row r="62" spans="1:11">
      <c r="A62" s="125"/>
      <c r="B62" s="98"/>
      <c r="C62" s="98"/>
      <c r="D62" s="98"/>
      <c r="E62" s="98"/>
      <c r="F62" s="98"/>
      <c r="G62" s="98"/>
      <c r="H62" s="98"/>
      <c r="I62" s="98"/>
      <c r="J62" s="126"/>
    </row>
    <row r="63" spans="1:11">
      <c r="A63" s="109" t="s">
        <v>95</v>
      </c>
      <c r="B63" s="25"/>
      <c r="C63" s="25"/>
      <c r="D63" s="25"/>
      <c r="E63" s="331" t="s">
        <v>100</v>
      </c>
      <c r="F63" s="331"/>
      <c r="G63" s="331"/>
      <c r="H63" s="331"/>
      <c r="I63" s="331"/>
      <c r="J63" s="332"/>
    </row>
    <row r="64" spans="1:11">
      <c r="A64" s="109" t="s">
        <v>86</v>
      </c>
      <c r="B64" s="25"/>
      <c r="C64" s="25"/>
      <c r="D64" s="25"/>
      <c r="E64" s="331" t="s">
        <v>102</v>
      </c>
      <c r="F64" s="331"/>
      <c r="G64" s="331"/>
      <c r="H64" s="331"/>
      <c r="I64" s="331"/>
      <c r="J64" s="332"/>
    </row>
    <row r="65" spans="1:12">
      <c r="A65" s="109" t="s">
        <v>88</v>
      </c>
      <c r="B65" s="25"/>
      <c r="C65" s="25"/>
      <c r="D65" s="25"/>
      <c r="E65" s="296" t="s">
        <v>323</v>
      </c>
      <c r="F65" s="296"/>
      <c r="G65" s="296"/>
      <c r="H65" s="296"/>
      <c r="I65" s="296"/>
      <c r="J65" s="297"/>
      <c r="K65" s="296"/>
      <c r="L65" s="296"/>
    </row>
    <row r="66" spans="1:12">
      <c r="A66" s="109" t="s">
        <v>90</v>
      </c>
      <c r="B66" s="25"/>
      <c r="C66" s="25"/>
      <c r="D66" s="25"/>
      <c r="E66" s="25"/>
      <c r="F66" s="25"/>
      <c r="G66" s="25"/>
      <c r="H66" s="25"/>
      <c r="I66" s="25"/>
      <c r="J66" s="87"/>
    </row>
    <row r="67" spans="1:12">
      <c r="A67" s="109" t="s">
        <v>113</v>
      </c>
      <c r="B67" s="25"/>
      <c r="C67" s="25"/>
      <c r="D67" s="25"/>
      <c r="E67" s="25"/>
      <c r="F67" s="25"/>
      <c r="G67" s="25"/>
      <c r="H67" s="25"/>
      <c r="I67" s="25"/>
      <c r="J67" s="87"/>
    </row>
    <row r="68" spans="1:12">
      <c r="A68" s="127" t="s">
        <v>93</v>
      </c>
      <c r="B68" s="90"/>
      <c r="C68" s="90"/>
      <c r="D68" s="90"/>
      <c r="E68" s="90"/>
      <c r="F68" s="90"/>
      <c r="G68" s="90"/>
      <c r="H68" s="90"/>
      <c r="I68" s="90"/>
      <c r="J68" s="128"/>
    </row>
    <row r="69" spans="1:12">
      <c r="A69" s="25"/>
    </row>
  </sheetData>
  <sortState ref="A14:N15">
    <sortCondition ref="B14:B15"/>
  </sortState>
  <mergeCells count="6">
    <mergeCell ref="E64:J64"/>
    <mergeCell ref="B10:B11"/>
    <mergeCell ref="A10:A11"/>
    <mergeCell ref="A3:J3"/>
    <mergeCell ref="A6:J6"/>
    <mergeCell ref="E63:J63"/>
  </mergeCells>
  <pageMargins left="0.7" right="0.7" top="0.75" bottom="0.75" header="0.3" footer="0.3"/>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H8" sqref="H8"/>
    </sheetView>
  </sheetViews>
  <sheetFormatPr defaultRowHeight="12.75"/>
  <cols>
    <col min="1" max="1" width="17.7109375" style="24" customWidth="1"/>
    <col min="2" max="2" width="10.42578125" style="24" customWidth="1"/>
    <col min="3" max="3" width="13.140625" style="24" customWidth="1"/>
    <col min="4" max="4" width="15" style="24" customWidth="1"/>
    <col min="5" max="5" width="16.85546875" style="24" customWidth="1"/>
    <col min="6" max="6" width="10.140625" style="24" customWidth="1"/>
    <col min="7" max="16384" width="9.140625" style="24"/>
  </cols>
  <sheetData>
    <row r="1" spans="1:8">
      <c r="A1" s="24" t="s">
        <v>108</v>
      </c>
    </row>
    <row r="3" spans="1:8">
      <c r="A3" s="337" t="s">
        <v>40</v>
      </c>
      <c r="B3" s="337"/>
      <c r="C3" s="337"/>
      <c r="D3" s="337"/>
      <c r="E3" s="241"/>
      <c r="F3" s="241"/>
    </row>
    <row r="6" spans="1:8">
      <c r="A6" s="242" t="s">
        <v>0</v>
      </c>
      <c r="B6" s="242" t="s">
        <v>1</v>
      </c>
      <c r="C6" s="242" t="s">
        <v>2</v>
      </c>
      <c r="D6" s="242" t="s">
        <v>3</v>
      </c>
      <c r="E6" s="242" t="s">
        <v>4</v>
      </c>
      <c r="F6" s="242" t="s">
        <v>5</v>
      </c>
      <c r="G6" s="338" t="s">
        <v>6</v>
      </c>
      <c r="H6" s="242" t="s">
        <v>67</v>
      </c>
    </row>
    <row r="7" spans="1:8">
      <c r="A7" s="243" t="s">
        <v>7</v>
      </c>
      <c r="B7" s="243" t="s">
        <v>8</v>
      </c>
      <c r="C7" s="243" t="s">
        <v>8</v>
      </c>
      <c r="D7" s="243" t="s">
        <v>8</v>
      </c>
      <c r="E7" s="243" t="s">
        <v>8</v>
      </c>
      <c r="F7" s="243" t="s">
        <v>8</v>
      </c>
      <c r="G7" s="339"/>
      <c r="H7" s="245" t="s">
        <v>39</v>
      </c>
    </row>
    <row r="8" spans="1:8" ht="15" customHeight="1">
      <c r="A8" s="35" t="s">
        <v>60</v>
      </c>
      <c r="B8" s="244">
        <v>2.5000000000000001E-2</v>
      </c>
      <c r="C8" s="244">
        <v>1.2999999999999999E-3</v>
      </c>
      <c r="D8" s="244">
        <v>3.5999999999999997E-2</v>
      </c>
      <c r="E8" s="244">
        <v>2.9999999999999997E-4</v>
      </c>
      <c r="F8" s="244">
        <v>5.0000000000000001E-4</v>
      </c>
      <c r="G8" s="345">
        <v>18</v>
      </c>
      <c r="H8" s="96">
        <f>SUM(B8:F8)</f>
        <v>6.3099999999999989E-2</v>
      </c>
    </row>
    <row r="9" spans="1:8">
      <c r="A9" s="35" t="s">
        <v>37</v>
      </c>
      <c r="B9" s="244">
        <v>7.8E-2</v>
      </c>
      <c r="C9" s="244">
        <v>4.4000000000000003E-3</v>
      </c>
      <c r="D9" s="244">
        <v>3.1E-2</v>
      </c>
      <c r="E9" s="244">
        <v>6.9999999999999999E-4</v>
      </c>
      <c r="F9" s="244">
        <v>1E-3</v>
      </c>
      <c r="G9" s="346"/>
      <c r="H9" s="96">
        <f>SUM(B9:F9)</f>
        <v>0.11510000000000001</v>
      </c>
    </row>
    <row r="12" spans="1:8">
      <c r="A12" s="337" t="s">
        <v>96</v>
      </c>
      <c r="B12" s="337"/>
      <c r="C12" s="337"/>
    </row>
    <row r="13" spans="1:8">
      <c r="A13" s="106" t="s">
        <v>97</v>
      </c>
    </row>
    <row r="14" spans="1:8">
      <c r="A14" s="24" t="s">
        <v>98</v>
      </c>
    </row>
    <row r="15" spans="1:8">
      <c r="A15" s="24" t="s">
        <v>99</v>
      </c>
    </row>
    <row r="16" spans="1:8">
      <c r="A16" s="24" t="s">
        <v>111</v>
      </c>
    </row>
  </sheetData>
  <mergeCells count="4">
    <mergeCell ref="A3:D3"/>
    <mergeCell ref="G6:G7"/>
    <mergeCell ref="G8:G9"/>
    <mergeCell ref="A12:C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6"/>
  <sheetViews>
    <sheetView topLeftCell="D54" workbookViewId="0">
      <selection activeCell="J88" sqref="J88"/>
    </sheetView>
  </sheetViews>
  <sheetFormatPr defaultRowHeight="15"/>
  <cols>
    <col min="1" max="8" width="20.7109375" style="135" customWidth="1"/>
    <col min="9" max="9" width="15.7109375" style="135" customWidth="1"/>
    <col min="10" max="12" width="20.7109375" style="135" customWidth="1"/>
    <col min="13" max="13" width="18.7109375" style="135" customWidth="1"/>
    <col min="14" max="14" width="17.140625" style="135" customWidth="1"/>
    <col min="15" max="15" width="20.7109375" style="278" customWidth="1"/>
    <col min="16" max="24" width="12.7109375" customWidth="1"/>
  </cols>
  <sheetData>
    <row r="1" spans="1:17" ht="15.75">
      <c r="A1" s="133" t="s">
        <v>314</v>
      </c>
      <c r="B1" s="134"/>
      <c r="C1" s="134"/>
      <c r="D1" s="134"/>
      <c r="E1" s="134"/>
      <c r="F1" s="134"/>
      <c r="G1" s="134"/>
      <c r="H1" s="134"/>
      <c r="I1" s="134"/>
    </row>
    <row r="2" spans="1:17" ht="15.75">
      <c r="A2" s="133"/>
      <c r="B2" s="134"/>
      <c r="C2" s="134"/>
      <c r="D2" s="134"/>
      <c r="E2" s="134"/>
      <c r="F2" s="134"/>
      <c r="G2" s="134"/>
      <c r="H2" s="134"/>
      <c r="I2" s="134"/>
    </row>
    <row r="3" spans="1:17" ht="84" customHeight="1">
      <c r="A3" s="342" t="s">
        <v>315</v>
      </c>
      <c r="B3" s="342"/>
      <c r="C3" s="342"/>
      <c r="D3" s="342"/>
      <c r="E3" s="342"/>
      <c r="F3" s="342"/>
      <c r="G3" s="342"/>
      <c r="H3" s="134"/>
      <c r="I3" s="134"/>
    </row>
    <row r="4" spans="1:17" ht="76.5" customHeight="1">
      <c r="A4" s="342" t="s">
        <v>220</v>
      </c>
      <c r="B4" s="342"/>
      <c r="C4" s="342"/>
      <c r="D4" s="342"/>
      <c r="E4" s="342"/>
      <c r="F4" s="342"/>
      <c r="G4" s="342"/>
      <c r="H4" s="134"/>
      <c r="I4" s="134"/>
    </row>
    <row r="5" spans="1:17" ht="54.75" customHeight="1">
      <c r="A5" s="342" t="s">
        <v>118</v>
      </c>
      <c r="B5" s="342"/>
      <c r="C5" s="342"/>
      <c r="D5" s="342"/>
      <c r="E5" s="342"/>
      <c r="F5" s="342"/>
      <c r="G5" s="342"/>
      <c r="H5" s="134"/>
      <c r="I5" s="134"/>
    </row>
    <row r="6" spans="1:17" ht="15.75">
      <c r="A6" s="213"/>
      <c r="B6" s="134"/>
      <c r="C6" s="134"/>
      <c r="D6" s="134"/>
      <c r="E6" s="280"/>
      <c r="F6" s="134"/>
      <c r="G6" s="134"/>
      <c r="H6" s="134"/>
      <c r="I6" s="134"/>
    </row>
    <row r="7" spans="1:17" ht="15.75">
      <c r="A7" s="213" t="s">
        <v>316</v>
      </c>
      <c r="B7" s="134"/>
      <c r="C7" s="134"/>
      <c r="D7" s="134"/>
      <c r="E7" s="134"/>
      <c r="F7" s="134"/>
      <c r="G7" s="134"/>
      <c r="H7" s="134"/>
      <c r="I7" s="134"/>
    </row>
    <row r="8" spans="1:17">
      <c r="A8" s="138" t="s">
        <v>0</v>
      </c>
      <c r="B8" s="138" t="s">
        <v>120</v>
      </c>
      <c r="C8" s="138" t="s">
        <v>121</v>
      </c>
      <c r="D8" s="139" t="s">
        <v>222</v>
      </c>
      <c r="E8" s="138" t="s">
        <v>123</v>
      </c>
      <c r="F8" s="140" t="s">
        <v>124</v>
      </c>
      <c r="G8" s="343" t="s">
        <v>6</v>
      </c>
      <c r="H8" s="293"/>
      <c r="I8" s="293"/>
      <c r="J8" s="293"/>
      <c r="K8" s="293"/>
      <c r="L8" s="293"/>
      <c r="M8" s="293"/>
      <c r="N8" s="293"/>
      <c r="O8" s="293"/>
      <c r="P8" s="293"/>
      <c r="Q8" s="293"/>
    </row>
    <row r="9" spans="1:17">
      <c r="A9" s="141" t="s">
        <v>7</v>
      </c>
      <c r="B9" s="141" t="s">
        <v>125</v>
      </c>
      <c r="C9" s="142" t="s">
        <v>126</v>
      </c>
      <c r="D9" s="273" t="s">
        <v>127</v>
      </c>
      <c r="E9" s="144" t="s">
        <v>128</v>
      </c>
      <c r="F9" s="145" t="s">
        <v>129</v>
      </c>
      <c r="G9" s="344"/>
      <c r="H9" s="293"/>
      <c r="I9" s="293"/>
      <c r="J9" s="293"/>
      <c r="K9" s="293"/>
      <c r="L9" s="293"/>
      <c r="M9" s="293"/>
      <c r="N9" s="293"/>
      <c r="O9" s="293"/>
      <c r="P9" s="293"/>
      <c r="Q9" s="293"/>
    </row>
    <row r="10" spans="1:17">
      <c r="A10" s="157" t="s">
        <v>148</v>
      </c>
      <c r="B10" s="407" t="s">
        <v>9</v>
      </c>
      <c r="C10" s="408"/>
      <c r="D10" s="408"/>
      <c r="E10" s="408"/>
      <c r="F10" s="408"/>
      <c r="G10" s="409"/>
      <c r="H10" s="293"/>
      <c r="I10" s="293"/>
      <c r="J10" s="293"/>
      <c r="K10" s="293"/>
      <c r="L10" s="293"/>
      <c r="M10" s="293"/>
      <c r="N10" s="293"/>
      <c r="O10" s="293"/>
      <c r="P10" s="293"/>
      <c r="Q10" s="293"/>
    </row>
    <row r="11" spans="1:17">
      <c r="A11" s="153">
        <v>235</v>
      </c>
      <c r="B11" s="153">
        <v>0.11</v>
      </c>
      <c r="C11" s="149" t="s">
        <v>231</v>
      </c>
      <c r="D11" s="149" t="s">
        <v>308</v>
      </c>
      <c r="E11" s="149" t="s">
        <v>9</v>
      </c>
      <c r="F11" s="149" t="s">
        <v>140</v>
      </c>
      <c r="G11" s="276">
        <v>18</v>
      </c>
      <c r="H11" s="284"/>
      <c r="I11" s="284"/>
      <c r="J11" s="284"/>
      <c r="K11" s="284"/>
      <c r="L11" s="284"/>
      <c r="M11" s="284"/>
      <c r="N11" s="284"/>
      <c r="O11" s="284"/>
      <c r="P11" s="284"/>
      <c r="Q11" s="284"/>
    </row>
    <row r="12" spans="1:17" ht="32.25" customHeight="1">
      <c r="A12" s="386" t="s">
        <v>317</v>
      </c>
      <c r="B12" s="410"/>
      <c r="C12" s="410"/>
      <c r="D12" s="410"/>
      <c r="E12" s="410"/>
      <c r="F12" s="410"/>
      <c r="G12" s="410"/>
      <c r="H12" s="284"/>
      <c r="I12" s="284"/>
      <c r="J12" s="284"/>
      <c r="K12" s="284"/>
      <c r="L12" s="284"/>
      <c r="M12" s="284"/>
      <c r="N12" s="284"/>
      <c r="O12" s="284"/>
      <c r="P12" s="284"/>
      <c r="Q12" s="284"/>
    </row>
    <row r="13" spans="1:17">
      <c r="A13" s="223" t="s">
        <v>309</v>
      </c>
      <c r="B13" s="286"/>
      <c r="C13" s="287"/>
      <c r="D13" s="287"/>
      <c r="E13" s="287"/>
      <c r="F13" s="287"/>
      <c r="G13" s="288"/>
      <c r="H13" s="284"/>
      <c r="I13" s="284"/>
      <c r="J13" s="284"/>
      <c r="K13" s="284"/>
      <c r="L13" s="284"/>
      <c r="M13" s="284"/>
      <c r="N13" s="284"/>
      <c r="O13" s="284"/>
      <c r="P13" s="284"/>
      <c r="Q13" s="284"/>
    </row>
    <row r="14" spans="1:17">
      <c r="A14" s="294"/>
      <c r="B14" s="295"/>
      <c r="C14" s="287"/>
      <c r="D14" s="287"/>
      <c r="E14" s="287"/>
      <c r="F14" s="287"/>
      <c r="G14" s="288"/>
      <c r="H14" s="284"/>
      <c r="I14" s="284"/>
      <c r="J14" s="284"/>
      <c r="K14" s="284"/>
      <c r="L14" s="284"/>
      <c r="M14" s="284"/>
      <c r="N14" s="284"/>
      <c r="O14" s="284"/>
      <c r="P14" s="284"/>
      <c r="Q14" s="284"/>
    </row>
    <row r="15" spans="1:17">
      <c r="A15" s="137" t="s">
        <v>318</v>
      </c>
      <c r="B15" s="161"/>
      <c r="C15" s="287"/>
      <c r="D15" s="287"/>
      <c r="E15" s="287"/>
      <c r="F15" s="287"/>
      <c r="G15" s="288"/>
      <c r="H15" s="284"/>
      <c r="I15" s="284"/>
      <c r="J15" s="284"/>
      <c r="K15" s="284"/>
      <c r="L15" s="284"/>
      <c r="M15" s="284"/>
      <c r="N15" s="284"/>
      <c r="O15" s="284"/>
      <c r="P15" s="284"/>
      <c r="Q15" s="284"/>
    </row>
    <row r="16" spans="1:17">
      <c r="A16" s="138" t="s">
        <v>0</v>
      </c>
      <c r="B16" s="138" t="s">
        <v>120</v>
      </c>
      <c r="C16" s="287"/>
      <c r="D16" s="287"/>
      <c r="E16" s="161" t="s">
        <v>310</v>
      </c>
      <c r="F16" s="287"/>
      <c r="G16" s="288"/>
      <c r="H16" s="284"/>
      <c r="I16" s="284"/>
      <c r="J16" s="284"/>
      <c r="K16" s="284"/>
      <c r="L16" s="284"/>
      <c r="M16" s="284"/>
      <c r="N16" s="284"/>
      <c r="O16" s="284"/>
      <c r="P16" s="284"/>
      <c r="Q16" s="284"/>
    </row>
    <row r="17" spans="1:22">
      <c r="A17" s="141" t="s">
        <v>41</v>
      </c>
      <c r="B17" s="177" t="s">
        <v>125</v>
      </c>
      <c r="C17" s="287"/>
      <c r="D17" s="287"/>
      <c r="E17" s="287"/>
      <c r="F17" s="287"/>
      <c r="G17" s="288"/>
      <c r="H17" s="284"/>
      <c r="I17" s="284"/>
      <c r="J17" s="284"/>
      <c r="K17" s="284"/>
      <c r="L17" s="284"/>
      <c r="M17" s="284"/>
      <c r="N17" s="284"/>
      <c r="O17" s="284"/>
      <c r="P17" s="284"/>
      <c r="Q17" s="284"/>
    </row>
    <row r="18" spans="1:22">
      <c r="A18" s="157" t="s">
        <v>148</v>
      </c>
      <c r="B18" s="225">
        <f>$B$19</f>
        <v>0.11</v>
      </c>
      <c r="C18" s="287"/>
      <c r="D18" s="287"/>
      <c r="E18" s="287"/>
      <c r="F18" s="287"/>
      <c r="G18" s="288"/>
      <c r="H18" s="284"/>
      <c r="I18" s="284"/>
      <c r="J18" s="284"/>
      <c r="K18" s="284"/>
      <c r="L18" s="284"/>
      <c r="M18" s="284"/>
      <c r="N18" s="284"/>
      <c r="O18" s="284"/>
      <c r="P18" s="284"/>
      <c r="Q18" s="284"/>
    </row>
    <row r="19" spans="1:22">
      <c r="A19" s="157" t="s">
        <v>42</v>
      </c>
      <c r="B19" s="226">
        <f>AVERAGE(B11)</f>
        <v>0.11</v>
      </c>
      <c r="C19" s="287"/>
      <c r="D19" s="287"/>
      <c r="E19" s="204"/>
      <c r="F19" s="287"/>
      <c r="G19" s="288"/>
      <c r="H19" s="284"/>
      <c r="I19" s="284"/>
      <c r="J19" s="284"/>
      <c r="K19" s="284"/>
      <c r="L19" s="284"/>
      <c r="M19" s="284"/>
      <c r="N19" s="284"/>
      <c r="O19" s="284"/>
      <c r="P19" s="284"/>
      <c r="Q19" s="284"/>
    </row>
    <row r="20" spans="1:22" ht="15" customHeight="1">
      <c r="A20" s="160" t="s">
        <v>311</v>
      </c>
      <c r="B20" s="166"/>
      <c r="C20" s="287"/>
      <c r="D20" s="287"/>
      <c r="E20" s="287"/>
      <c r="F20" s="287"/>
      <c r="G20" s="288"/>
      <c r="H20" s="284"/>
      <c r="I20" s="284"/>
      <c r="J20" s="284"/>
      <c r="K20" s="284"/>
      <c r="L20" s="284"/>
      <c r="M20" s="284"/>
      <c r="N20" s="284"/>
      <c r="O20" s="284"/>
      <c r="P20" s="284"/>
      <c r="Q20" s="284"/>
    </row>
    <row r="21" spans="1:22" ht="34.5" customHeight="1">
      <c r="A21" s="394" t="s">
        <v>312</v>
      </c>
      <c r="B21" s="394"/>
      <c r="C21" s="394"/>
      <c r="D21" s="394"/>
      <c r="E21" s="394"/>
      <c r="F21" s="394"/>
      <c r="G21" s="288"/>
      <c r="H21" s="284"/>
      <c r="I21" s="284"/>
      <c r="J21" s="284"/>
      <c r="K21" s="284"/>
      <c r="L21" s="284"/>
      <c r="M21" s="284"/>
      <c r="N21" s="284"/>
      <c r="O21" s="284"/>
      <c r="P21" s="284"/>
      <c r="Q21" s="284"/>
    </row>
    <row r="22" spans="1:22" s="135" customFormat="1">
      <c r="A22" s="223"/>
      <c r="H22" s="281"/>
      <c r="O22" s="278"/>
      <c r="P22"/>
      <c r="Q22"/>
      <c r="R22"/>
      <c r="S22"/>
      <c r="T22"/>
      <c r="U22"/>
      <c r="V22"/>
    </row>
    <row r="23" spans="1:22" s="135" customFormat="1">
      <c r="A23" s="137" t="s">
        <v>313</v>
      </c>
      <c r="E23" s="162"/>
      <c r="F23" s="163"/>
      <c r="G23" s="164"/>
      <c r="H23" s="164"/>
      <c r="I23" s="164"/>
      <c r="J23" s="164"/>
      <c r="O23" s="278"/>
      <c r="P23"/>
      <c r="Q23"/>
      <c r="R23"/>
      <c r="S23"/>
      <c r="T23"/>
      <c r="U23"/>
      <c r="V23"/>
    </row>
    <row r="24" spans="1:22" s="135" customFormat="1">
      <c r="A24" s="264" t="s">
        <v>0</v>
      </c>
      <c r="B24" s="168" t="s">
        <v>1</v>
      </c>
      <c r="C24" s="168" t="s">
        <v>2</v>
      </c>
      <c r="D24" s="168" t="s">
        <v>3</v>
      </c>
      <c r="E24" s="168" t="s">
        <v>4</v>
      </c>
      <c r="F24" s="168" t="s">
        <v>5</v>
      </c>
      <c r="G24" s="164"/>
      <c r="H24" s="164"/>
      <c r="I24" s="164"/>
      <c r="J24" s="164"/>
      <c r="O24" s="278"/>
      <c r="P24"/>
      <c r="Q24"/>
      <c r="R24"/>
      <c r="S24"/>
      <c r="T24"/>
      <c r="U24"/>
      <c r="V24"/>
    </row>
    <row r="25" spans="1:22" s="135" customFormat="1">
      <c r="A25" s="265" t="s">
        <v>7</v>
      </c>
      <c r="B25" s="169" t="s">
        <v>8</v>
      </c>
      <c r="C25" s="169" t="s">
        <v>8</v>
      </c>
      <c r="D25" s="169" t="s">
        <v>8</v>
      </c>
      <c r="E25" s="169" t="s">
        <v>8</v>
      </c>
      <c r="F25" s="169" t="s">
        <v>8</v>
      </c>
      <c r="G25" s="164"/>
      <c r="H25" s="164"/>
      <c r="I25" s="164"/>
      <c r="J25" s="164"/>
      <c r="O25" s="278"/>
      <c r="P25"/>
      <c r="Q25"/>
      <c r="R25"/>
      <c r="S25"/>
      <c r="T25"/>
      <c r="U25"/>
      <c r="V25"/>
    </row>
    <row r="26" spans="1:22" s="135" customFormat="1">
      <c r="A26" s="157" t="s">
        <v>148</v>
      </c>
      <c r="B26" s="9">
        <f>'White Spruce HAP'!B8</f>
        <v>2.5000000000000001E-2</v>
      </c>
      <c r="C26" s="9">
        <f>'White Spruce HAP'!C8</f>
        <v>1.2999999999999999E-3</v>
      </c>
      <c r="D26" s="258">
        <f>'White Spruce HAP'!D8</f>
        <v>3.5999999999999997E-2</v>
      </c>
      <c r="E26" s="258">
        <f>'White Spruce HAP'!E8</f>
        <v>2.9999999999999997E-4</v>
      </c>
      <c r="F26" s="258">
        <f>'White Spruce HAP'!F8</f>
        <v>5.0000000000000001E-4</v>
      </c>
      <c r="G26" s="164"/>
      <c r="H26" s="164"/>
      <c r="I26" s="164"/>
      <c r="J26" s="164"/>
      <c r="O26" s="278"/>
      <c r="P26"/>
      <c r="Q26"/>
      <c r="R26"/>
      <c r="S26"/>
      <c r="T26"/>
      <c r="U26"/>
      <c r="V26"/>
    </row>
    <row r="27" spans="1:22" s="135" customFormat="1">
      <c r="A27" s="157" t="s">
        <v>42</v>
      </c>
      <c r="B27" s="9">
        <f>'White Spruce HAP'!B9</f>
        <v>7.8E-2</v>
      </c>
      <c r="C27" s="9">
        <f>'White Spruce HAP'!C9</f>
        <v>4.4000000000000003E-3</v>
      </c>
      <c r="D27" s="272">
        <f>'White Spruce HAP'!D9</f>
        <v>3.1E-2</v>
      </c>
      <c r="E27" s="272">
        <f>'White Spruce HAP'!E9</f>
        <v>6.9999999999999999E-4</v>
      </c>
      <c r="F27" s="272">
        <f>'White Spruce HAP'!F9</f>
        <v>1E-3</v>
      </c>
      <c r="G27" s="164"/>
      <c r="H27" s="164"/>
      <c r="I27" s="164"/>
      <c r="J27" s="164"/>
      <c r="O27" s="278"/>
      <c r="P27"/>
      <c r="Q27"/>
      <c r="R27"/>
      <c r="S27"/>
      <c r="T27"/>
      <c r="U27"/>
      <c r="V27"/>
    </row>
    <row r="28" spans="1:22" s="135" customFormat="1">
      <c r="A28" s="160" t="s">
        <v>319</v>
      </c>
      <c r="B28" s="171"/>
      <c r="C28" s="133"/>
      <c r="D28" s="133"/>
      <c r="E28" s="162"/>
      <c r="F28" s="163"/>
      <c r="G28" s="164"/>
      <c r="H28" s="164"/>
      <c r="I28" s="164"/>
      <c r="J28" s="164"/>
      <c r="O28" s="278"/>
      <c r="P28"/>
      <c r="Q28"/>
      <c r="R28"/>
      <c r="S28"/>
      <c r="T28"/>
      <c r="U28"/>
      <c r="V28"/>
    </row>
    <row r="29" spans="1:22" s="135" customFormat="1">
      <c r="A29" s="161"/>
      <c r="B29" s="166"/>
      <c r="C29" s="162"/>
      <c r="D29" s="162"/>
      <c r="E29" s="163"/>
      <c r="F29" s="163"/>
      <c r="G29" s="164"/>
      <c r="H29" s="164"/>
      <c r="I29" s="164"/>
      <c r="J29" s="164"/>
      <c r="O29" s="278"/>
      <c r="P29"/>
      <c r="Q29"/>
      <c r="R29"/>
      <c r="S29"/>
      <c r="T29"/>
      <c r="U29"/>
      <c r="V29"/>
    </row>
    <row r="30" spans="1:22" s="135" customFormat="1" ht="15.75">
      <c r="A30" s="137" t="s">
        <v>320</v>
      </c>
      <c r="B30" s="173"/>
      <c r="C30" s="173"/>
      <c r="D30" s="173"/>
      <c r="E30" s="173"/>
      <c r="F30" s="173"/>
      <c r="G30" s="173"/>
      <c r="H30" s="173"/>
      <c r="I30" s="164"/>
      <c r="J30" s="164"/>
      <c r="O30" s="278"/>
      <c r="P30"/>
      <c r="Q30"/>
      <c r="R30"/>
      <c r="S30"/>
      <c r="T30"/>
      <c r="U30"/>
      <c r="V30"/>
    </row>
    <row r="31" spans="1:22" s="135" customFormat="1" ht="16.5">
      <c r="A31" s="172" t="s">
        <v>153</v>
      </c>
      <c r="H31" s="173"/>
      <c r="I31" s="164"/>
      <c r="J31" s="164"/>
      <c r="O31" s="278"/>
      <c r="P31"/>
      <c r="Q31"/>
      <c r="R31"/>
      <c r="S31"/>
      <c r="T31"/>
      <c r="U31"/>
      <c r="V31"/>
    </row>
    <row r="32" spans="1:22" s="135" customFormat="1" ht="16.5">
      <c r="A32" s="174" t="s">
        <v>154</v>
      </c>
      <c r="B32" s="172" t="s">
        <v>155</v>
      </c>
      <c r="H32" s="173"/>
      <c r="I32" s="164"/>
      <c r="J32" s="164"/>
      <c r="O32" s="278"/>
      <c r="P32"/>
      <c r="Q32"/>
      <c r="R32"/>
      <c r="S32"/>
      <c r="T32"/>
      <c r="U32"/>
      <c r="V32"/>
    </row>
    <row r="33" spans="1:22" s="135" customFormat="1" ht="16.5">
      <c r="A33" s="174"/>
      <c r="B33" s="172" t="s">
        <v>156</v>
      </c>
      <c r="H33" s="173"/>
      <c r="I33" s="164"/>
      <c r="J33" s="164"/>
      <c r="O33" s="278"/>
      <c r="P33"/>
      <c r="Q33"/>
      <c r="R33"/>
      <c r="S33"/>
      <c r="T33"/>
      <c r="U33"/>
      <c r="V33"/>
    </row>
    <row r="34" spans="1:22" s="135" customFormat="1" ht="16.5">
      <c r="A34" s="172"/>
      <c r="B34" s="172" t="s">
        <v>157</v>
      </c>
      <c r="H34" s="173"/>
      <c r="I34" s="164"/>
      <c r="J34" s="164"/>
      <c r="O34" s="278"/>
      <c r="P34"/>
      <c r="Q34"/>
      <c r="R34"/>
      <c r="S34"/>
      <c r="T34"/>
      <c r="U34"/>
      <c r="V34"/>
    </row>
    <row r="35" spans="1:22" s="135" customFormat="1" ht="16.5">
      <c r="A35" s="172"/>
      <c r="B35" s="172" t="s">
        <v>158</v>
      </c>
      <c r="H35" s="173"/>
      <c r="I35" s="164"/>
      <c r="J35" s="164"/>
      <c r="O35" s="278"/>
      <c r="P35"/>
      <c r="Q35"/>
      <c r="R35"/>
      <c r="S35"/>
      <c r="T35"/>
      <c r="U35"/>
      <c r="V35"/>
    </row>
    <row r="36" spans="1:22" s="135" customFormat="1" ht="16.5">
      <c r="A36" s="172"/>
      <c r="B36" s="172" t="s">
        <v>159</v>
      </c>
      <c r="H36" s="173"/>
      <c r="I36" s="164"/>
      <c r="J36" s="164"/>
      <c r="O36" s="278"/>
      <c r="P36"/>
      <c r="Q36"/>
      <c r="R36"/>
      <c r="S36"/>
      <c r="T36"/>
      <c r="U36"/>
      <c r="V36"/>
    </row>
    <row r="37" spans="1:22" s="135" customFormat="1" ht="16.5">
      <c r="A37" s="172"/>
      <c r="B37" s="172" t="s">
        <v>160</v>
      </c>
      <c r="H37" s="173"/>
      <c r="I37" s="164"/>
      <c r="J37" s="164"/>
      <c r="O37" s="278"/>
      <c r="P37"/>
      <c r="Q37"/>
      <c r="R37"/>
      <c r="S37"/>
      <c r="T37"/>
      <c r="U37"/>
      <c r="V37"/>
    </row>
    <row r="38" spans="1:22" s="135" customFormat="1" ht="15.75">
      <c r="A38" s="175"/>
      <c r="B38" s="173"/>
      <c r="C38" s="173"/>
      <c r="D38" s="173"/>
      <c r="E38" s="173"/>
      <c r="F38" s="173"/>
      <c r="G38" s="173"/>
      <c r="I38" s="164"/>
      <c r="J38" s="164"/>
      <c r="O38" s="278"/>
      <c r="P38"/>
      <c r="Q38"/>
      <c r="R38"/>
      <c r="S38"/>
      <c r="T38"/>
      <c r="U38"/>
      <c r="V38"/>
    </row>
    <row r="39" spans="1:22" s="135" customFormat="1" ht="15.75">
      <c r="A39" s="138" t="s">
        <v>0</v>
      </c>
      <c r="B39" s="138" t="s">
        <v>1</v>
      </c>
      <c r="C39" s="138" t="s">
        <v>2</v>
      </c>
      <c r="D39" s="138" t="s">
        <v>3</v>
      </c>
      <c r="E39" s="138" t="s">
        <v>4</v>
      </c>
      <c r="F39" s="138" t="s">
        <v>5</v>
      </c>
      <c r="G39" s="173"/>
      <c r="H39" s="266" t="s">
        <v>161</v>
      </c>
      <c r="I39" s="164"/>
      <c r="J39" s="164"/>
      <c r="O39" s="278"/>
      <c r="P39"/>
      <c r="Q39"/>
      <c r="R39"/>
      <c r="S39"/>
      <c r="T39"/>
      <c r="U39"/>
      <c r="V39"/>
    </row>
    <row r="40" spans="1:22" s="135" customFormat="1" ht="15.75">
      <c r="A40" s="177" t="s">
        <v>162</v>
      </c>
      <c r="B40" s="178" t="s">
        <v>163</v>
      </c>
      <c r="C40" s="177" t="s">
        <v>163</v>
      </c>
      <c r="D40" s="177" t="s">
        <v>163</v>
      </c>
      <c r="E40" s="177" t="s">
        <v>163</v>
      </c>
      <c r="F40" s="177" t="s">
        <v>163</v>
      </c>
      <c r="G40" s="173"/>
      <c r="H40" s="177" t="s">
        <v>163</v>
      </c>
      <c r="I40" s="164"/>
      <c r="J40" s="164"/>
      <c r="O40" s="278"/>
      <c r="P40"/>
      <c r="Q40"/>
      <c r="R40"/>
      <c r="S40"/>
      <c r="T40"/>
      <c r="U40"/>
      <c r="V40"/>
    </row>
    <row r="41" spans="1:22" s="135" customFormat="1" ht="15.75">
      <c r="A41" s="141" t="s">
        <v>82</v>
      </c>
      <c r="B41" s="141" t="s">
        <v>8</v>
      </c>
      <c r="C41" s="141" t="s">
        <v>8</v>
      </c>
      <c r="D41" s="141" t="s">
        <v>8</v>
      </c>
      <c r="E41" s="141" t="s">
        <v>8</v>
      </c>
      <c r="F41" s="141" t="s">
        <v>8</v>
      </c>
      <c r="G41" s="173"/>
      <c r="H41" s="141" t="s">
        <v>8</v>
      </c>
      <c r="I41" s="164"/>
      <c r="J41" s="164"/>
      <c r="O41" s="278"/>
      <c r="P41"/>
      <c r="Q41"/>
      <c r="R41"/>
      <c r="S41"/>
      <c r="T41"/>
      <c r="U41"/>
      <c r="V41"/>
    </row>
    <row r="42" spans="1:22" s="135" customFormat="1">
      <c r="A42" s="269" t="s">
        <v>148</v>
      </c>
      <c r="B42" s="272">
        <f>B48*B26*C54/C48*E48/E54</f>
        <v>6.7473316272392472E-3</v>
      </c>
      <c r="C42" s="181">
        <f>B49*C26*C54/C49*E49/E54</f>
        <v>0</v>
      </c>
      <c r="D42" s="271">
        <f>B50*D26*C54/C50*E50/E54</f>
        <v>9.8153587723878045E-3</v>
      </c>
      <c r="E42" s="271">
        <f>B51*E26*C54/C51*E51/E54</f>
        <v>1.2284019573070154E-4</v>
      </c>
      <c r="F42" s="271">
        <f>B52*F26*C54/C52*E52/E54</f>
        <v>2.1209492722602737E-4</v>
      </c>
      <c r="G42" s="182" t="s">
        <v>164</v>
      </c>
      <c r="H42" s="237">
        <f>SUM(B42,C42,D42,E42,F42)</f>
        <v>1.6897625522583781E-2</v>
      </c>
      <c r="I42" s="164"/>
      <c r="J42" s="164"/>
      <c r="O42" s="278"/>
      <c r="P42"/>
      <c r="Q42"/>
      <c r="R42"/>
      <c r="S42"/>
      <c r="T42"/>
      <c r="U42"/>
      <c r="V42"/>
    </row>
    <row r="43" spans="1:22" s="135" customFormat="1" ht="15" customHeight="1">
      <c r="A43" s="269" t="s">
        <v>42</v>
      </c>
      <c r="B43" s="272">
        <f>B48*B27*C54/C48*E48/E54</f>
        <v>2.1051674676986449E-2</v>
      </c>
      <c r="C43" s="181">
        <f>B49*C27*C54/C49*E49/E54</f>
        <v>0</v>
      </c>
      <c r="D43" s="238">
        <f>B50*D27*C54/C50*E50/E54</f>
        <v>8.4521144984450545E-3</v>
      </c>
      <c r="E43" s="238">
        <f>B51*E27*C54/C51*E51/E54</f>
        <v>2.8662712337163693E-4</v>
      </c>
      <c r="F43" s="238">
        <f>B52*F27*C54/C52*E52/E54</f>
        <v>4.2418985445205474E-4</v>
      </c>
      <c r="G43" s="173"/>
      <c r="H43" s="237">
        <f>SUM(B43,C43,D42,E42,F42)</f>
        <v>3.1201968572330985E-2</v>
      </c>
      <c r="I43" s="164"/>
      <c r="J43" s="164"/>
      <c r="O43" s="278"/>
      <c r="P43"/>
      <c r="Q43"/>
      <c r="R43"/>
      <c r="S43"/>
      <c r="T43"/>
      <c r="U43"/>
      <c r="V43"/>
    </row>
    <row r="44" spans="1:22" s="135" customFormat="1" ht="15.75">
      <c r="A44" s="175"/>
      <c r="I44" s="164"/>
      <c r="J44" s="164"/>
      <c r="O44" s="278"/>
      <c r="P44"/>
      <c r="Q44"/>
      <c r="R44"/>
      <c r="S44"/>
      <c r="T44"/>
      <c r="U44"/>
      <c r="V44"/>
    </row>
    <row r="45" spans="1:22" s="135" customFormat="1">
      <c r="A45" s="185" t="s">
        <v>165</v>
      </c>
      <c r="I45" s="164"/>
      <c r="J45" s="164"/>
      <c r="O45" s="278"/>
      <c r="P45"/>
      <c r="Q45"/>
      <c r="R45"/>
      <c r="S45"/>
      <c r="T45"/>
      <c r="U45"/>
      <c r="V45"/>
    </row>
    <row r="46" spans="1:22" s="135" customFormat="1">
      <c r="A46" s="343" t="s">
        <v>166</v>
      </c>
      <c r="B46" s="343" t="s">
        <v>167</v>
      </c>
      <c r="C46" s="266" t="s">
        <v>168</v>
      </c>
      <c r="D46" s="343" t="s">
        <v>169</v>
      </c>
      <c r="E46" s="266" t="s">
        <v>170</v>
      </c>
      <c r="F46" s="266" t="s">
        <v>171</v>
      </c>
      <c r="G46" s="266" t="s">
        <v>172</v>
      </c>
      <c r="H46" s="343" t="s">
        <v>6</v>
      </c>
      <c r="O46" s="278"/>
      <c r="P46"/>
      <c r="Q46"/>
      <c r="R46"/>
      <c r="S46"/>
      <c r="T46"/>
      <c r="U46"/>
      <c r="V46"/>
    </row>
    <row r="47" spans="1:22" s="135" customFormat="1">
      <c r="A47" s="364"/>
      <c r="B47" s="364"/>
      <c r="C47" s="267" t="s">
        <v>173</v>
      </c>
      <c r="D47" s="364"/>
      <c r="E47" s="273" t="s">
        <v>174</v>
      </c>
      <c r="F47" s="273" t="s">
        <v>174</v>
      </c>
      <c r="G47" s="273" t="s">
        <v>174</v>
      </c>
      <c r="H47" s="364"/>
      <c r="O47" s="278"/>
      <c r="P47"/>
      <c r="Q47"/>
      <c r="R47"/>
      <c r="S47"/>
      <c r="T47"/>
      <c r="U47"/>
      <c r="V47"/>
    </row>
    <row r="48" spans="1:22" s="135" customFormat="1" ht="15.75">
      <c r="A48" s="188" t="s">
        <v>1</v>
      </c>
      <c r="B48" s="274">
        <v>0.72</v>
      </c>
      <c r="C48" s="274">
        <f>(E48*C54)+(F48*C55)+(G48*C56)</f>
        <v>32.042000000000002</v>
      </c>
      <c r="D48" s="274" t="s">
        <v>175</v>
      </c>
      <c r="E48" s="274">
        <v>1</v>
      </c>
      <c r="F48" s="274">
        <v>4</v>
      </c>
      <c r="G48" s="274">
        <v>1</v>
      </c>
      <c r="H48" s="274">
        <v>1</v>
      </c>
      <c r="O48" s="278"/>
      <c r="P48"/>
      <c r="Q48"/>
      <c r="R48"/>
      <c r="S48"/>
      <c r="T48"/>
      <c r="U48"/>
      <c r="V48"/>
    </row>
    <row r="49" spans="1:22" s="135" customFormat="1" ht="15.75">
      <c r="A49" s="188" t="s">
        <v>2</v>
      </c>
      <c r="B49" s="274">
        <v>0</v>
      </c>
      <c r="C49" s="274">
        <f>(E49*C54)+(F49*C55)+(G49*C56)</f>
        <v>30.026199999999999</v>
      </c>
      <c r="D49" s="274" t="s">
        <v>176</v>
      </c>
      <c r="E49" s="274">
        <v>1</v>
      </c>
      <c r="F49" s="274">
        <v>2</v>
      </c>
      <c r="G49" s="274">
        <v>1</v>
      </c>
      <c r="H49" s="274">
        <v>16</v>
      </c>
      <c r="O49" s="278"/>
      <c r="P49"/>
      <c r="Q49"/>
      <c r="R49"/>
      <c r="S49"/>
      <c r="T49"/>
      <c r="U49"/>
      <c r="V49"/>
    </row>
    <row r="50" spans="1:22" s="135" customFormat="1" ht="15.75">
      <c r="A50" s="188" t="s">
        <v>3</v>
      </c>
      <c r="B50" s="190">
        <v>0.5</v>
      </c>
      <c r="C50" s="274">
        <f>(E50*C54)+(F50*C55)+(G50*C56)</f>
        <v>44.052999999999997</v>
      </c>
      <c r="D50" s="274" t="s">
        <v>177</v>
      </c>
      <c r="E50" s="274">
        <v>2</v>
      </c>
      <c r="F50" s="274">
        <v>4</v>
      </c>
      <c r="G50" s="274">
        <v>1</v>
      </c>
      <c r="H50" s="274">
        <v>20</v>
      </c>
      <c r="O50" s="278"/>
      <c r="P50"/>
      <c r="Q50"/>
      <c r="R50"/>
      <c r="S50"/>
      <c r="T50"/>
      <c r="U50"/>
      <c r="V50"/>
    </row>
    <row r="51" spans="1:22" s="135" customFormat="1" ht="15.75">
      <c r="A51" s="188" t="s">
        <v>4</v>
      </c>
      <c r="B51" s="191">
        <v>0.66</v>
      </c>
      <c r="C51" s="274">
        <f>(E51*C54)+(F51*C55)+(G51*C56)</f>
        <v>58.079799999999999</v>
      </c>
      <c r="D51" s="274" t="s">
        <v>178</v>
      </c>
      <c r="E51" s="274">
        <v>3</v>
      </c>
      <c r="F51" s="274">
        <v>6</v>
      </c>
      <c r="G51" s="274">
        <v>1</v>
      </c>
      <c r="H51" s="274">
        <v>20</v>
      </c>
      <c r="O51" s="278"/>
      <c r="P51"/>
      <c r="Q51"/>
      <c r="R51"/>
      <c r="S51"/>
      <c r="T51"/>
      <c r="U51"/>
      <c r="V51"/>
    </row>
    <row r="52" spans="1:22" s="135" customFormat="1" ht="15.75">
      <c r="A52" s="188" t="s">
        <v>5</v>
      </c>
      <c r="B52" s="192">
        <v>0.66</v>
      </c>
      <c r="C52" s="274">
        <f>(E52*C54)+(F52*C55)+(G52*C56)</f>
        <v>56.064</v>
      </c>
      <c r="D52" s="274" t="s">
        <v>179</v>
      </c>
      <c r="E52" s="274">
        <v>3</v>
      </c>
      <c r="F52" s="274">
        <v>4</v>
      </c>
      <c r="G52" s="274">
        <v>1</v>
      </c>
      <c r="H52" s="192">
        <v>20</v>
      </c>
      <c r="O52" s="278"/>
      <c r="P52"/>
      <c r="Q52"/>
      <c r="R52"/>
      <c r="S52"/>
      <c r="T52"/>
      <c r="U52"/>
      <c r="V52"/>
    </row>
    <row r="53" spans="1:22" s="135" customFormat="1" ht="15.75">
      <c r="A53" s="188" t="s">
        <v>180</v>
      </c>
      <c r="B53" s="274">
        <v>1</v>
      </c>
      <c r="C53" s="274">
        <f>(E53*C54)+(F53*C55)</f>
        <v>44.096200000000003</v>
      </c>
      <c r="D53" s="274" t="s">
        <v>181</v>
      </c>
      <c r="E53" s="274">
        <v>3</v>
      </c>
      <c r="F53" s="274">
        <v>8</v>
      </c>
      <c r="G53" s="193">
        <v>0</v>
      </c>
      <c r="H53" s="274">
        <v>16</v>
      </c>
      <c r="O53" s="278"/>
      <c r="P53"/>
      <c r="Q53"/>
      <c r="R53"/>
      <c r="S53"/>
      <c r="T53"/>
      <c r="U53"/>
      <c r="V53"/>
    </row>
    <row r="54" spans="1:22" s="135" customFormat="1">
      <c r="A54" s="188" t="s">
        <v>182</v>
      </c>
      <c r="B54" s="274" t="s">
        <v>183</v>
      </c>
      <c r="C54" s="194">
        <v>12.010999999999999</v>
      </c>
      <c r="D54" s="274" t="s">
        <v>184</v>
      </c>
      <c r="E54" s="274">
        <v>1</v>
      </c>
      <c r="F54" s="274" t="s">
        <v>183</v>
      </c>
      <c r="G54" s="193" t="s">
        <v>183</v>
      </c>
      <c r="H54" s="274" t="s">
        <v>183</v>
      </c>
      <c r="O54" s="278"/>
      <c r="P54"/>
      <c r="Q54"/>
      <c r="R54"/>
      <c r="S54"/>
      <c r="T54"/>
      <c r="U54"/>
      <c r="V54"/>
    </row>
    <row r="55" spans="1:22" s="135" customFormat="1">
      <c r="A55" s="195" t="s">
        <v>185</v>
      </c>
      <c r="B55" s="274" t="s">
        <v>183</v>
      </c>
      <c r="C55" s="194">
        <v>1.0079</v>
      </c>
      <c r="D55" s="274" t="s">
        <v>186</v>
      </c>
      <c r="E55" s="274" t="s">
        <v>183</v>
      </c>
      <c r="F55" s="274">
        <v>1</v>
      </c>
      <c r="G55" s="193" t="s">
        <v>183</v>
      </c>
      <c r="H55" s="274" t="s">
        <v>183</v>
      </c>
      <c r="O55" s="278"/>
      <c r="P55"/>
      <c r="Q55"/>
      <c r="R55"/>
      <c r="S55"/>
      <c r="T55"/>
      <c r="U55"/>
      <c r="V55"/>
    </row>
    <row r="56" spans="1:22" s="135" customFormat="1">
      <c r="A56" s="195" t="s">
        <v>187</v>
      </c>
      <c r="B56" s="274" t="s">
        <v>183</v>
      </c>
      <c r="C56" s="194">
        <v>15.9994</v>
      </c>
      <c r="D56" s="274" t="s">
        <v>188</v>
      </c>
      <c r="E56" s="274" t="s">
        <v>183</v>
      </c>
      <c r="F56" s="274" t="s">
        <v>183</v>
      </c>
      <c r="G56" s="193">
        <v>1</v>
      </c>
      <c r="H56" s="274" t="s">
        <v>183</v>
      </c>
      <c r="O56" s="278"/>
      <c r="P56"/>
      <c r="Q56"/>
      <c r="R56"/>
      <c r="S56"/>
      <c r="T56"/>
      <c r="U56"/>
      <c r="V56"/>
    </row>
    <row r="57" spans="1:22" s="135" customFormat="1">
      <c r="A57" s="365" t="s">
        <v>189</v>
      </c>
      <c r="B57" s="365"/>
      <c r="C57" s="365"/>
      <c r="D57" s="365"/>
      <c r="E57" s="365"/>
      <c r="F57" s="365"/>
      <c r="G57" s="365"/>
      <c r="H57" s="365"/>
      <c r="O57" s="278"/>
      <c r="P57"/>
      <c r="Q57"/>
      <c r="R57"/>
      <c r="S57"/>
      <c r="T57"/>
      <c r="U57"/>
      <c r="V57"/>
    </row>
    <row r="58" spans="1:22" s="135" customFormat="1" ht="15.75">
      <c r="A58" s="173"/>
      <c r="O58" s="278"/>
      <c r="P58"/>
      <c r="Q58"/>
      <c r="R58"/>
      <c r="S58"/>
      <c r="T58"/>
      <c r="U58"/>
      <c r="V58"/>
    </row>
    <row r="59" spans="1:22" s="135" customFormat="1">
      <c r="A59" s="137" t="s">
        <v>321</v>
      </c>
      <c r="O59" s="278"/>
      <c r="P59"/>
      <c r="Q59"/>
      <c r="R59"/>
      <c r="S59"/>
      <c r="T59"/>
      <c r="U59"/>
      <c r="V59"/>
    </row>
    <row r="60" spans="1:22" s="135" customFormat="1">
      <c r="B60" s="274" t="s">
        <v>191</v>
      </c>
      <c r="D60" s="274" t="s">
        <v>192</v>
      </c>
      <c r="F60" s="198" t="s">
        <v>120</v>
      </c>
      <c r="H60" s="138" t="s">
        <v>120</v>
      </c>
      <c r="O60" s="278"/>
      <c r="P60"/>
      <c r="Q60"/>
      <c r="R60"/>
      <c r="S60"/>
      <c r="T60"/>
      <c r="U60"/>
      <c r="V60"/>
    </row>
    <row r="61" spans="1:22" s="135" customFormat="1">
      <c r="A61" s="138" t="s">
        <v>0</v>
      </c>
      <c r="B61" s="198" t="s">
        <v>120</v>
      </c>
      <c r="D61" s="266" t="s">
        <v>161</v>
      </c>
      <c r="F61" s="177" t="s">
        <v>193</v>
      </c>
      <c r="H61" s="177" t="s">
        <v>194</v>
      </c>
      <c r="O61" s="278"/>
      <c r="P61"/>
      <c r="Q61"/>
      <c r="R61"/>
      <c r="S61"/>
      <c r="T61"/>
      <c r="U61"/>
      <c r="V61"/>
    </row>
    <row r="62" spans="1:22" s="135" customFormat="1">
      <c r="A62" s="177" t="s">
        <v>162</v>
      </c>
      <c r="B62" s="199" t="s">
        <v>163</v>
      </c>
      <c r="D62" s="177" t="s">
        <v>163</v>
      </c>
      <c r="F62" s="177" t="s">
        <v>161</v>
      </c>
      <c r="H62" s="177" t="s">
        <v>161</v>
      </c>
      <c r="O62" s="278"/>
      <c r="P62"/>
      <c r="Q62"/>
      <c r="R62"/>
      <c r="S62"/>
      <c r="T62"/>
      <c r="U62"/>
      <c r="V62"/>
    </row>
    <row r="63" spans="1:22" s="135" customFormat="1">
      <c r="A63" s="141" t="s">
        <v>195</v>
      </c>
      <c r="B63" s="141" t="s">
        <v>8</v>
      </c>
      <c r="D63" s="141" t="s">
        <v>8</v>
      </c>
      <c r="F63" s="141" t="s">
        <v>8</v>
      </c>
      <c r="H63" s="177" t="s">
        <v>8</v>
      </c>
      <c r="O63" s="278"/>
      <c r="P63"/>
      <c r="Q63"/>
      <c r="R63"/>
      <c r="S63"/>
      <c r="T63"/>
      <c r="U63"/>
      <c r="V63"/>
    </row>
    <row r="64" spans="1:22" s="135" customFormat="1">
      <c r="A64" s="269" t="s">
        <v>148</v>
      </c>
      <c r="B64" s="237">
        <f t="shared" ref="B64:B65" si="0">B18</f>
        <v>0.11</v>
      </c>
      <c r="C64" s="197" t="s">
        <v>196</v>
      </c>
      <c r="D64" s="237">
        <f>H42</f>
        <v>1.6897625522583781E-2</v>
      </c>
      <c r="E64" s="197" t="s">
        <v>197</v>
      </c>
      <c r="F64" s="237">
        <f>B64-D64</f>
        <v>9.3102374477416219E-2</v>
      </c>
      <c r="G64" s="353" t="s">
        <v>198</v>
      </c>
      <c r="H64" s="258">
        <f>(F64)*(1/B53)*(C53/C54)*(E54/E53)</f>
        <v>0.11393613980048958</v>
      </c>
      <c r="O64" s="278"/>
      <c r="P64"/>
      <c r="Q64"/>
      <c r="R64"/>
      <c r="S64"/>
      <c r="T64"/>
      <c r="U64"/>
      <c r="V64"/>
    </row>
    <row r="65" spans="1:22" s="135" customFormat="1">
      <c r="A65" s="269" t="s">
        <v>42</v>
      </c>
      <c r="B65" s="237">
        <f t="shared" si="0"/>
        <v>0.11</v>
      </c>
      <c r="C65" s="82"/>
      <c r="D65" s="237">
        <f>H43</f>
        <v>3.1201968572330985E-2</v>
      </c>
      <c r="E65" s="82"/>
      <c r="F65" s="237">
        <f>B65-D65</f>
        <v>7.8798031427669016E-2</v>
      </c>
      <c r="G65" s="353"/>
      <c r="H65" s="258">
        <f>(F65)*(1/B53)*(C53/C54)*(E54/E53)</f>
        <v>9.6430875959281181E-2</v>
      </c>
      <c r="O65" s="278"/>
      <c r="P65"/>
      <c r="Q65"/>
      <c r="R65"/>
      <c r="S65"/>
      <c r="T65"/>
      <c r="U65"/>
      <c r="V65"/>
    </row>
    <row r="66" spans="1:22" s="135" customFormat="1">
      <c r="B66" s="82"/>
      <c r="C66" s="82"/>
      <c r="D66" s="82"/>
      <c r="E66" s="82"/>
      <c r="F66" s="82"/>
      <c r="G66" s="82"/>
      <c r="H66" s="82"/>
      <c r="O66" s="278"/>
      <c r="P66"/>
      <c r="Q66"/>
      <c r="R66"/>
      <c r="S66"/>
      <c r="T66"/>
      <c r="U66"/>
      <c r="V66"/>
    </row>
    <row r="67" spans="1:22" s="135" customFormat="1" ht="15.75">
      <c r="A67" s="201" t="s">
        <v>199</v>
      </c>
      <c r="O67" s="278"/>
      <c r="P67"/>
      <c r="Q67"/>
      <c r="R67"/>
      <c r="S67"/>
      <c r="T67"/>
      <c r="U67"/>
      <c r="V67"/>
    </row>
    <row r="68" spans="1:22" s="135" customFormat="1" ht="15.75">
      <c r="A68" s="174" t="s">
        <v>154</v>
      </c>
      <c r="B68" s="172" t="s">
        <v>200</v>
      </c>
      <c r="O68" s="278"/>
      <c r="P68"/>
      <c r="Q68"/>
      <c r="R68"/>
      <c r="S68"/>
      <c r="T68"/>
      <c r="U68"/>
      <c r="V68"/>
    </row>
    <row r="69" spans="1:22" s="135" customFormat="1" ht="15.75">
      <c r="A69" s="172"/>
      <c r="B69" s="172" t="s">
        <v>201</v>
      </c>
      <c r="O69" s="278"/>
      <c r="P69"/>
      <c r="Q69"/>
      <c r="R69"/>
      <c r="S69"/>
      <c r="T69"/>
      <c r="U69"/>
      <c r="V69"/>
    </row>
    <row r="70" spans="1:22" s="135" customFormat="1" ht="15.75">
      <c r="A70" s="172"/>
      <c r="B70" s="172" t="s">
        <v>202</v>
      </c>
      <c r="O70" s="278"/>
      <c r="P70"/>
      <c r="Q70"/>
      <c r="R70"/>
      <c r="S70"/>
      <c r="T70"/>
      <c r="U70"/>
      <c r="V70"/>
    </row>
    <row r="71" spans="1:22" s="135" customFormat="1" ht="15.75">
      <c r="A71" s="172"/>
      <c r="B71" s="172" t="s">
        <v>203</v>
      </c>
      <c r="O71" s="278"/>
      <c r="P71"/>
      <c r="Q71"/>
      <c r="R71"/>
      <c r="S71"/>
      <c r="T71"/>
      <c r="U71"/>
      <c r="V71"/>
    </row>
    <row r="72" spans="1:22" s="135" customFormat="1" ht="15.75">
      <c r="A72" s="172"/>
      <c r="B72" s="172" t="s">
        <v>204</v>
      </c>
      <c r="O72" s="278"/>
      <c r="P72"/>
      <c r="Q72"/>
      <c r="R72"/>
      <c r="S72"/>
      <c r="T72"/>
      <c r="U72"/>
      <c r="V72"/>
    </row>
    <row r="73" spans="1:22" s="135" customFormat="1" ht="15.75">
      <c r="A73" s="172"/>
      <c r="B73" s="172" t="s">
        <v>205</v>
      </c>
      <c r="O73" s="278"/>
      <c r="P73"/>
      <c r="Q73"/>
      <c r="R73"/>
      <c r="S73"/>
      <c r="T73"/>
      <c r="U73"/>
      <c r="V73"/>
    </row>
    <row r="74" spans="1:22" s="135" customFormat="1">
      <c r="A74" s="172"/>
      <c r="B74" s="172"/>
      <c r="O74" s="278"/>
      <c r="P74"/>
      <c r="Q74"/>
      <c r="R74"/>
      <c r="S74"/>
      <c r="T74"/>
      <c r="U74"/>
      <c r="V74"/>
    </row>
    <row r="75" spans="1:22" s="135" customFormat="1" ht="15.75">
      <c r="A75" s="202" t="s">
        <v>206</v>
      </c>
      <c r="B75" s="201" t="s">
        <v>207</v>
      </c>
      <c r="O75" s="278"/>
      <c r="P75"/>
      <c r="Q75"/>
      <c r="R75"/>
      <c r="S75"/>
      <c r="T75"/>
      <c r="U75"/>
      <c r="V75"/>
    </row>
    <row r="76" spans="1:22" s="135" customFormat="1">
      <c r="A76" s="172"/>
      <c r="E76" s="172"/>
      <c r="O76" s="278"/>
      <c r="P76"/>
      <c r="Q76"/>
      <c r="R76"/>
      <c r="S76"/>
      <c r="T76"/>
      <c r="U76"/>
      <c r="V76"/>
    </row>
    <row r="77" spans="1:22" s="135" customFormat="1">
      <c r="A77" s="203" t="s">
        <v>322</v>
      </c>
      <c r="O77" s="278"/>
      <c r="P77"/>
      <c r="Q77"/>
      <c r="R77"/>
      <c r="S77"/>
      <c r="T77"/>
      <c r="U77"/>
      <c r="V77"/>
    </row>
    <row r="78" spans="1:22" s="135" customFormat="1">
      <c r="A78" s="172" t="s">
        <v>209</v>
      </c>
      <c r="O78" s="278"/>
      <c r="P78"/>
      <c r="Q78"/>
      <c r="R78"/>
      <c r="S78"/>
      <c r="T78"/>
      <c r="U78"/>
      <c r="V78"/>
    </row>
    <row r="79" spans="1:22" s="135" customFormat="1">
      <c r="A79" s="185"/>
      <c r="O79" s="278"/>
      <c r="P79"/>
      <c r="Q79"/>
      <c r="R79"/>
      <c r="S79"/>
      <c r="T79"/>
      <c r="U79"/>
      <c r="V79"/>
    </row>
    <row r="80" spans="1:22" s="135" customFormat="1">
      <c r="A80" s="185"/>
      <c r="B80" s="274" t="s">
        <v>210</v>
      </c>
      <c r="O80" s="278"/>
      <c r="P80"/>
      <c r="Q80"/>
      <c r="R80"/>
      <c r="S80"/>
      <c r="T80"/>
      <c r="U80"/>
      <c r="V80"/>
    </row>
    <row r="81" spans="1:22" s="135" customFormat="1">
      <c r="A81"/>
      <c r="B81" s="198" t="s">
        <v>120</v>
      </c>
      <c r="O81" s="278"/>
      <c r="P81"/>
      <c r="Q81"/>
      <c r="R81"/>
      <c r="S81"/>
      <c r="T81"/>
      <c r="U81"/>
      <c r="V81"/>
    </row>
    <row r="82" spans="1:22" s="135" customFormat="1" ht="15.75">
      <c r="A82"/>
      <c r="B82" s="177" t="s">
        <v>194</v>
      </c>
      <c r="C82" s="173"/>
      <c r="D82" s="361" t="s">
        <v>211</v>
      </c>
      <c r="E82" s="362"/>
      <c r="F82" s="362"/>
      <c r="G82" s="362"/>
      <c r="H82" s="363"/>
      <c r="I82" s="205"/>
      <c r="J82" s="173"/>
      <c r="O82" s="278"/>
      <c r="P82"/>
      <c r="Q82"/>
      <c r="R82"/>
      <c r="S82"/>
      <c r="T82"/>
      <c r="U82"/>
      <c r="V82"/>
    </row>
    <row r="83" spans="1:22" s="135" customFormat="1" ht="15.75">
      <c r="A83" s="138" t="s">
        <v>0</v>
      </c>
      <c r="B83" s="177" t="s">
        <v>161</v>
      </c>
      <c r="C83" s="173"/>
      <c r="D83" s="177" t="s">
        <v>1</v>
      </c>
      <c r="E83" s="177" t="s">
        <v>212</v>
      </c>
      <c r="F83" s="207" t="s">
        <v>213</v>
      </c>
      <c r="G83" s="207" t="s">
        <v>214</v>
      </c>
      <c r="H83" s="177" t="s">
        <v>215</v>
      </c>
      <c r="I83" s="173"/>
      <c r="J83" s="138" t="s">
        <v>216</v>
      </c>
      <c r="O83" s="278"/>
      <c r="P83"/>
      <c r="Q83"/>
      <c r="R83"/>
      <c r="S83"/>
      <c r="T83"/>
      <c r="U83"/>
      <c r="V83"/>
    </row>
    <row r="84" spans="1:22" s="135" customFormat="1" ht="15.75">
      <c r="A84" s="141" t="s">
        <v>7</v>
      </c>
      <c r="B84" s="141" t="s">
        <v>8</v>
      </c>
      <c r="C84" s="173"/>
      <c r="D84" s="141" t="s">
        <v>8</v>
      </c>
      <c r="E84" s="141" t="s">
        <v>8</v>
      </c>
      <c r="F84" s="141" t="s">
        <v>8</v>
      </c>
      <c r="G84" s="141" t="s">
        <v>8</v>
      </c>
      <c r="H84" s="141" t="s">
        <v>8</v>
      </c>
      <c r="I84" s="173"/>
      <c r="J84" s="177" t="s">
        <v>8</v>
      </c>
      <c r="O84" s="278"/>
      <c r="P84"/>
      <c r="Q84"/>
      <c r="R84"/>
      <c r="S84"/>
      <c r="T84"/>
      <c r="U84"/>
      <c r="V84"/>
    </row>
    <row r="85" spans="1:22" s="135" customFormat="1">
      <c r="A85" s="269" t="s">
        <v>148</v>
      </c>
      <c r="B85" s="236">
        <f t="shared" ref="B85:B86" si="1">H64</f>
        <v>0.11393613980048958</v>
      </c>
      <c r="C85" s="197" t="s">
        <v>217</v>
      </c>
      <c r="D85" s="209">
        <f t="shared" ref="D85:H86" si="2">B26</f>
        <v>2.5000000000000001E-2</v>
      </c>
      <c r="E85" s="209">
        <f t="shared" si="2"/>
        <v>1.2999999999999999E-3</v>
      </c>
      <c r="F85" s="258">
        <f t="shared" si="2"/>
        <v>3.5999999999999997E-2</v>
      </c>
      <c r="G85" s="258">
        <f t="shared" si="2"/>
        <v>2.9999999999999997E-4</v>
      </c>
      <c r="H85" s="258">
        <f t="shared" si="2"/>
        <v>5.0000000000000001E-4</v>
      </c>
      <c r="I85" s="197" t="s">
        <v>197</v>
      </c>
      <c r="J85" s="227">
        <f>SUM(B85,D85,E85,F85,G85,H85)</f>
        <v>0.17703613980048957</v>
      </c>
      <c r="O85" s="278"/>
      <c r="P85"/>
      <c r="Q85"/>
      <c r="R85"/>
      <c r="S85"/>
      <c r="T85"/>
      <c r="U85"/>
      <c r="V85"/>
    </row>
    <row r="86" spans="1:22" s="135" customFormat="1" ht="15.75">
      <c r="A86" s="269" t="s">
        <v>42</v>
      </c>
      <c r="B86" s="211">
        <f t="shared" si="1"/>
        <v>9.6430875959281181E-2</v>
      </c>
      <c r="C86" s="213"/>
      <c r="D86" s="9">
        <f t="shared" si="2"/>
        <v>7.8E-2</v>
      </c>
      <c r="E86" s="272">
        <f t="shared" si="2"/>
        <v>4.4000000000000003E-3</v>
      </c>
      <c r="F86" s="272">
        <f>D27</f>
        <v>3.1E-2</v>
      </c>
      <c r="G86" s="272">
        <f>E27</f>
        <v>6.9999999999999999E-4</v>
      </c>
      <c r="H86" s="238">
        <f>F27</f>
        <v>1E-3</v>
      </c>
      <c r="I86" s="173"/>
      <c r="J86" s="227">
        <f>SUM(B86,D86,E86,F86,G86,H86)</f>
        <v>0.21153087595928119</v>
      </c>
      <c r="O86" s="278"/>
      <c r="P86"/>
      <c r="Q86"/>
      <c r="R86"/>
      <c r="S86"/>
      <c r="T86"/>
      <c r="U86"/>
      <c r="V86"/>
    </row>
    <row r="87" spans="1:22" s="135" customFormat="1">
      <c r="O87" s="278"/>
      <c r="P87"/>
      <c r="Q87"/>
      <c r="R87"/>
      <c r="S87"/>
      <c r="T87"/>
      <c r="U87"/>
      <c r="V87"/>
    </row>
    <row r="88" spans="1:22" s="135" customFormat="1">
      <c r="O88" s="278"/>
      <c r="P88"/>
      <c r="Q88"/>
      <c r="R88"/>
      <c r="S88"/>
      <c r="T88"/>
      <c r="U88"/>
      <c r="V88"/>
    </row>
    <row r="89" spans="1:22" s="135" customFormat="1">
      <c r="O89" s="278"/>
      <c r="P89"/>
      <c r="Q89"/>
      <c r="R89"/>
      <c r="S89"/>
      <c r="T89"/>
      <c r="U89"/>
      <c r="V89"/>
    </row>
    <row r="90" spans="1:22" s="135" customFormat="1">
      <c r="O90" s="278"/>
      <c r="P90"/>
      <c r="Q90"/>
      <c r="R90"/>
      <c r="S90"/>
      <c r="T90"/>
      <c r="U90"/>
      <c r="V90"/>
    </row>
    <row r="91" spans="1:22" s="135" customFormat="1">
      <c r="O91" s="278"/>
      <c r="P91"/>
      <c r="Q91"/>
      <c r="R91"/>
      <c r="S91"/>
      <c r="T91"/>
      <c r="U91"/>
      <c r="V91"/>
    </row>
    <row r="92" spans="1:22" s="135" customFormat="1">
      <c r="O92" s="278"/>
      <c r="P92"/>
      <c r="Q92"/>
      <c r="R92"/>
      <c r="S92"/>
      <c r="T92"/>
      <c r="U92"/>
      <c r="V92"/>
    </row>
    <row r="93" spans="1:22" s="135" customFormat="1">
      <c r="O93" s="278"/>
      <c r="P93"/>
      <c r="Q93"/>
      <c r="R93"/>
      <c r="S93"/>
      <c r="T93"/>
      <c r="U93"/>
      <c r="V93"/>
    </row>
    <row r="94" spans="1:22" s="135" customFormat="1">
      <c r="O94" s="278"/>
      <c r="P94"/>
      <c r="Q94"/>
      <c r="R94"/>
      <c r="S94"/>
      <c r="T94"/>
      <c r="U94"/>
      <c r="V94"/>
    </row>
    <row r="95" spans="1:22" s="135" customFormat="1">
      <c r="O95" s="278"/>
      <c r="P95"/>
      <c r="Q95"/>
      <c r="R95"/>
      <c r="S95"/>
      <c r="T95"/>
      <c r="U95"/>
      <c r="V95"/>
    </row>
    <row r="96" spans="1:22" s="135" customFormat="1">
      <c r="O96" s="278"/>
      <c r="P96"/>
      <c r="Q96"/>
      <c r="R96"/>
      <c r="S96"/>
      <c r="T96"/>
      <c r="U96"/>
      <c r="V96"/>
    </row>
    <row r="97" spans="15:22" s="135" customFormat="1">
      <c r="O97" s="278"/>
      <c r="P97"/>
      <c r="Q97"/>
      <c r="R97"/>
      <c r="S97"/>
      <c r="T97"/>
      <c r="U97"/>
      <c r="V97"/>
    </row>
    <row r="98" spans="15:22" s="135" customFormat="1">
      <c r="O98" s="278"/>
      <c r="P98"/>
      <c r="Q98"/>
      <c r="R98"/>
      <c r="S98"/>
      <c r="T98"/>
      <c r="U98"/>
      <c r="V98"/>
    </row>
    <row r="99" spans="15:22" s="135" customFormat="1">
      <c r="O99" s="278"/>
      <c r="P99"/>
      <c r="Q99"/>
      <c r="R99"/>
      <c r="S99"/>
      <c r="T99"/>
      <c r="U99"/>
      <c r="V99"/>
    </row>
    <row r="100" spans="15:22" s="135" customFormat="1">
      <c r="O100" s="278"/>
      <c r="P100"/>
      <c r="Q100"/>
      <c r="R100"/>
      <c r="S100"/>
      <c r="T100"/>
      <c r="U100"/>
      <c r="V100"/>
    </row>
    <row r="101" spans="15:22" s="135" customFormat="1">
      <c r="O101" s="278"/>
      <c r="P101"/>
      <c r="Q101"/>
      <c r="R101"/>
      <c r="S101"/>
      <c r="T101"/>
      <c r="U101"/>
      <c r="V101"/>
    </row>
    <row r="102" spans="15:22" s="135" customFormat="1">
      <c r="O102" s="278"/>
      <c r="P102"/>
      <c r="Q102"/>
      <c r="R102"/>
      <c r="S102"/>
      <c r="T102"/>
      <c r="U102"/>
      <c r="V102"/>
    </row>
    <row r="103" spans="15:22" s="135" customFormat="1">
      <c r="O103" s="278"/>
      <c r="P103"/>
      <c r="Q103"/>
      <c r="R103"/>
      <c r="S103"/>
      <c r="T103"/>
      <c r="U103"/>
      <c r="V103"/>
    </row>
    <row r="104" spans="15:22" s="135" customFormat="1">
      <c r="O104" s="278"/>
      <c r="P104"/>
      <c r="Q104"/>
      <c r="R104"/>
      <c r="S104"/>
      <c r="T104"/>
      <c r="U104"/>
      <c r="V104"/>
    </row>
    <row r="105" spans="15:22" s="135" customFormat="1">
      <c r="O105" s="278"/>
      <c r="P105"/>
      <c r="Q105"/>
      <c r="R105"/>
      <c r="S105"/>
      <c r="T105"/>
      <c r="U105"/>
      <c r="V105"/>
    </row>
    <row r="106" spans="15:22" s="135" customFormat="1">
      <c r="O106" s="278"/>
      <c r="P106"/>
      <c r="Q106"/>
      <c r="R106"/>
      <c r="S106"/>
      <c r="T106"/>
      <c r="U106"/>
      <c r="V106"/>
    </row>
    <row r="107" spans="15:22" s="135" customFormat="1">
      <c r="O107" s="278"/>
      <c r="P107"/>
      <c r="Q107"/>
      <c r="R107"/>
      <c r="S107"/>
      <c r="T107"/>
      <c r="U107"/>
      <c r="V107"/>
    </row>
    <row r="108" spans="15:22" s="135" customFormat="1">
      <c r="O108" s="278"/>
      <c r="P108"/>
      <c r="Q108"/>
      <c r="R108"/>
      <c r="S108"/>
      <c r="T108"/>
      <c r="U108"/>
      <c r="V108"/>
    </row>
    <row r="109" spans="15:22" s="135" customFormat="1">
      <c r="O109" s="278"/>
      <c r="P109"/>
      <c r="Q109"/>
      <c r="R109"/>
      <c r="S109"/>
      <c r="T109"/>
      <c r="U109"/>
      <c r="V109"/>
    </row>
    <row r="110" spans="15:22" s="135" customFormat="1">
      <c r="O110" s="278"/>
      <c r="P110"/>
      <c r="Q110"/>
      <c r="R110"/>
      <c r="S110"/>
      <c r="T110"/>
      <c r="U110"/>
      <c r="V110"/>
    </row>
    <row r="111" spans="15:22" s="135" customFormat="1">
      <c r="O111" s="278"/>
      <c r="P111"/>
      <c r="Q111"/>
      <c r="R111"/>
      <c r="S111"/>
      <c r="T111"/>
      <c r="U111"/>
      <c r="V111"/>
    </row>
    <row r="112" spans="15:22" s="135" customFormat="1">
      <c r="O112" s="278"/>
      <c r="P112"/>
      <c r="Q112"/>
      <c r="R112"/>
      <c r="S112"/>
      <c r="T112"/>
      <c r="U112"/>
      <c r="V112"/>
    </row>
    <row r="113" spans="15:22" s="135" customFormat="1">
      <c r="O113" s="278"/>
      <c r="P113"/>
      <c r="Q113"/>
      <c r="R113"/>
      <c r="S113"/>
      <c r="T113"/>
      <c r="U113"/>
      <c r="V113"/>
    </row>
    <row r="114" spans="15:22" s="135" customFormat="1">
      <c r="O114" s="278"/>
      <c r="P114"/>
      <c r="Q114"/>
      <c r="R114"/>
      <c r="S114"/>
      <c r="T114"/>
      <c r="U114"/>
      <c r="V114"/>
    </row>
    <row r="115" spans="15:22" s="135" customFormat="1">
      <c r="O115" s="278"/>
      <c r="P115"/>
      <c r="Q115"/>
      <c r="R115"/>
      <c r="S115"/>
      <c r="T115"/>
      <c r="U115"/>
      <c r="V115"/>
    </row>
    <row r="116" spans="15:22" s="135" customFormat="1">
      <c r="O116" s="278"/>
      <c r="P116"/>
      <c r="Q116"/>
      <c r="R116"/>
      <c r="S116"/>
      <c r="T116"/>
      <c r="U116"/>
      <c r="V116"/>
    </row>
    <row r="117" spans="15:22" s="135" customFormat="1">
      <c r="O117" s="278"/>
      <c r="P117"/>
      <c r="Q117"/>
      <c r="R117"/>
      <c r="S117"/>
      <c r="T117"/>
      <c r="U117"/>
      <c r="V117"/>
    </row>
    <row r="118" spans="15:22" s="135" customFormat="1">
      <c r="O118" s="278"/>
      <c r="P118"/>
      <c r="Q118"/>
      <c r="R118"/>
      <c r="S118"/>
      <c r="T118"/>
      <c r="U118"/>
      <c r="V118"/>
    </row>
    <row r="119" spans="15:22" s="135" customFormat="1">
      <c r="O119" s="278"/>
      <c r="P119"/>
      <c r="Q119"/>
      <c r="R119"/>
      <c r="S119"/>
      <c r="T119"/>
      <c r="U119"/>
      <c r="V119"/>
    </row>
    <row r="120" spans="15:22" s="135" customFormat="1">
      <c r="O120" s="278"/>
      <c r="P120"/>
      <c r="Q120"/>
      <c r="R120"/>
      <c r="S120"/>
      <c r="T120"/>
      <c r="U120"/>
      <c r="V120"/>
    </row>
    <row r="121" spans="15:22" s="135" customFormat="1">
      <c r="O121" s="278"/>
      <c r="P121"/>
      <c r="Q121"/>
      <c r="R121"/>
      <c r="S121"/>
      <c r="T121"/>
      <c r="U121"/>
      <c r="V121"/>
    </row>
    <row r="122" spans="15:22" s="135" customFormat="1">
      <c r="O122" s="278"/>
      <c r="P122"/>
      <c r="Q122"/>
      <c r="R122"/>
      <c r="S122"/>
      <c r="T122"/>
      <c r="U122"/>
      <c r="V122"/>
    </row>
    <row r="123" spans="15:22" s="135" customFormat="1">
      <c r="O123" s="278"/>
      <c r="P123"/>
      <c r="Q123"/>
      <c r="R123"/>
      <c r="S123"/>
      <c r="T123"/>
      <c r="U123"/>
      <c r="V123"/>
    </row>
    <row r="124" spans="15:22" s="135" customFormat="1">
      <c r="O124" s="278"/>
      <c r="P124"/>
      <c r="Q124"/>
      <c r="R124"/>
      <c r="S124"/>
      <c r="T124"/>
      <c r="U124"/>
      <c r="V124"/>
    </row>
    <row r="125" spans="15:22" s="135" customFormat="1">
      <c r="O125" s="278"/>
      <c r="P125"/>
      <c r="Q125"/>
      <c r="R125"/>
      <c r="S125"/>
      <c r="T125"/>
      <c r="U125"/>
      <c r="V125"/>
    </row>
    <row r="126" spans="15:22" s="135" customFormat="1">
      <c r="O126" s="278"/>
      <c r="P126"/>
      <c r="Q126"/>
      <c r="R126"/>
      <c r="S126"/>
      <c r="T126"/>
      <c r="U126"/>
      <c r="V126"/>
    </row>
    <row r="127" spans="15:22" s="135" customFormat="1">
      <c r="O127" s="278"/>
      <c r="P127"/>
      <c r="Q127"/>
      <c r="R127"/>
      <c r="S127"/>
      <c r="T127"/>
      <c r="U127"/>
      <c r="V127"/>
    </row>
    <row r="128" spans="15:22" s="135" customFormat="1">
      <c r="O128" s="278"/>
      <c r="P128"/>
      <c r="Q128"/>
      <c r="R128"/>
      <c r="S128"/>
      <c r="T128"/>
      <c r="U128"/>
      <c r="V128"/>
    </row>
    <row r="129" spans="15:22" s="135" customFormat="1">
      <c r="O129" s="278"/>
      <c r="P129"/>
      <c r="Q129"/>
      <c r="R129"/>
      <c r="S129"/>
      <c r="T129"/>
      <c r="U129"/>
      <c r="V129"/>
    </row>
    <row r="130" spans="15:22" s="135" customFormat="1">
      <c r="O130" s="278"/>
      <c r="P130"/>
      <c r="Q130"/>
      <c r="R130"/>
      <c r="S130"/>
      <c r="T130"/>
      <c r="U130"/>
      <c r="V130"/>
    </row>
    <row r="131" spans="15:22" s="135" customFormat="1">
      <c r="O131" s="278"/>
      <c r="P131"/>
      <c r="Q131"/>
      <c r="R131"/>
      <c r="S131"/>
      <c r="T131"/>
      <c r="U131"/>
      <c r="V131"/>
    </row>
    <row r="132" spans="15:22" s="135" customFormat="1">
      <c r="O132" s="278"/>
      <c r="P132"/>
      <c r="Q132"/>
      <c r="R132"/>
      <c r="S132"/>
      <c r="T132"/>
      <c r="U132"/>
      <c r="V132"/>
    </row>
    <row r="133" spans="15:22" s="135" customFormat="1">
      <c r="O133" s="278"/>
      <c r="P133"/>
      <c r="Q133"/>
      <c r="R133"/>
      <c r="S133"/>
      <c r="T133"/>
      <c r="U133"/>
      <c r="V133"/>
    </row>
    <row r="134" spans="15:22" s="135" customFormat="1">
      <c r="O134" s="278"/>
      <c r="P134"/>
      <c r="Q134"/>
      <c r="R134"/>
      <c r="S134"/>
      <c r="T134"/>
      <c r="U134"/>
      <c r="V134"/>
    </row>
    <row r="135" spans="15:22" s="135" customFormat="1">
      <c r="O135" s="278"/>
      <c r="P135"/>
      <c r="Q135"/>
      <c r="R135"/>
      <c r="S135"/>
      <c r="T135"/>
      <c r="U135"/>
      <c r="V135"/>
    </row>
    <row r="136" spans="15:22" s="135" customFormat="1">
      <c r="O136" s="278"/>
      <c r="P136"/>
      <c r="Q136"/>
      <c r="R136"/>
      <c r="S136"/>
      <c r="T136"/>
      <c r="U136"/>
      <c r="V136"/>
    </row>
    <row r="137" spans="15:22" s="135" customFormat="1">
      <c r="O137" s="278"/>
      <c r="P137"/>
      <c r="Q137"/>
      <c r="R137"/>
      <c r="S137"/>
      <c r="T137"/>
      <c r="U137"/>
      <c r="V137"/>
    </row>
    <row r="138" spans="15:22" s="135" customFormat="1">
      <c r="O138" s="278"/>
      <c r="P138"/>
      <c r="Q138"/>
      <c r="R138"/>
      <c r="S138"/>
      <c r="T138"/>
      <c r="U138"/>
      <c r="V138"/>
    </row>
    <row r="139" spans="15:22" s="135" customFormat="1">
      <c r="O139" s="278"/>
      <c r="P139"/>
      <c r="Q139"/>
      <c r="R139"/>
      <c r="S139"/>
      <c r="T139"/>
      <c r="U139"/>
      <c r="V139"/>
    </row>
    <row r="140" spans="15:22" s="135" customFormat="1">
      <c r="O140" s="278"/>
      <c r="P140"/>
      <c r="Q140"/>
      <c r="R140"/>
      <c r="S140"/>
      <c r="T140"/>
      <c r="U140"/>
      <c r="V140"/>
    </row>
    <row r="141" spans="15:22" s="135" customFormat="1">
      <c r="O141" s="278"/>
      <c r="P141"/>
      <c r="Q141"/>
      <c r="R141"/>
      <c r="S141"/>
      <c r="T141"/>
      <c r="U141"/>
      <c r="V141"/>
    </row>
    <row r="142" spans="15:22" s="135" customFormat="1">
      <c r="O142" s="278"/>
      <c r="P142"/>
      <c r="Q142"/>
      <c r="R142"/>
      <c r="S142"/>
      <c r="T142"/>
      <c r="U142"/>
      <c r="V142"/>
    </row>
    <row r="143" spans="15:22" s="135" customFormat="1">
      <c r="O143" s="278"/>
      <c r="P143"/>
      <c r="Q143"/>
      <c r="R143"/>
      <c r="S143"/>
      <c r="T143"/>
      <c r="U143"/>
      <c r="V143"/>
    </row>
    <row r="144" spans="15:22" s="135" customFormat="1">
      <c r="O144" s="278"/>
      <c r="P144"/>
      <c r="Q144"/>
      <c r="R144"/>
      <c r="S144"/>
      <c r="T144"/>
      <c r="U144"/>
      <c r="V144"/>
    </row>
    <row r="145" spans="15:22" s="135" customFormat="1">
      <c r="O145" s="278"/>
      <c r="P145"/>
      <c r="Q145"/>
      <c r="R145"/>
      <c r="S145"/>
      <c r="T145"/>
      <c r="U145"/>
      <c r="V145"/>
    </row>
    <row r="146" spans="15:22" s="135" customFormat="1">
      <c r="O146" s="278"/>
      <c r="P146"/>
      <c r="Q146"/>
      <c r="R146"/>
      <c r="S146"/>
      <c r="T146"/>
      <c r="U146"/>
      <c r="V146"/>
    </row>
  </sheetData>
  <mergeCells count="14">
    <mergeCell ref="A21:F21"/>
    <mergeCell ref="A3:G3"/>
    <mergeCell ref="A4:G4"/>
    <mergeCell ref="A5:G5"/>
    <mergeCell ref="G8:G9"/>
    <mergeCell ref="B10:G10"/>
    <mergeCell ref="A12:G12"/>
    <mergeCell ref="D82:H82"/>
    <mergeCell ref="A46:A47"/>
    <mergeCell ref="B46:B47"/>
    <mergeCell ref="D46:D47"/>
    <mergeCell ref="H46:H47"/>
    <mergeCell ref="A57:H57"/>
    <mergeCell ref="G64:G6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E22" sqref="E22"/>
    </sheetView>
  </sheetViews>
  <sheetFormatPr defaultRowHeight="12.75"/>
  <cols>
    <col min="1" max="1" width="21.140625" style="24" customWidth="1"/>
    <col min="2" max="2" width="12.85546875" style="24" customWidth="1"/>
    <col min="3" max="3" width="15.7109375" style="24" customWidth="1"/>
    <col min="4" max="4" width="13.42578125" style="24" customWidth="1"/>
    <col min="5" max="5" width="17.42578125" style="24" customWidth="1"/>
    <col min="6" max="6" width="9.28515625" style="24" customWidth="1"/>
    <col min="7" max="16384" width="9.140625" style="24"/>
  </cols>
  <sheetData>
    <row r="1" spans="1:7">
      <c r="A1" s="24" t="s">
        <v>110</v>
      </c>
    </row>
    <row r="3" spans="1:7">
      <c r="A3" s="337" t="s">
        <v>40</v>
      </c>
      <c r="B3" s="337"/>
      <c r="C3" s="337"/>
      <c r="D3" s="337"/>
    </row>
    <row r="4" spans="1:7" ht="49.5" customHeight="1">
      <c r="A4" s="387" t="s">
        <v>69</v>
      </c>
      <c r="B4" s="388"/>
      <c r="C4" s="388"/>
      <c r="D4" s="388"/>
      <c r="E4" s="388"/>
      <c r="F4" s="388"/>
    </row>
    <row r="6" spans="1:7">
      <c r="A6" s="242" t="s">
        <v>0</v>
      </c>
      <c r="B6" s="242" t="s">
        <v>1</v>
      </c>
      <c r="C6" s="242" t="s">
        <v>2</v>
      </c>
      <c r="D6" s="242" t="s">
        <v>3</v>
      </c>
      <c r="E6" s="242" t="s">
        <v>4</v>
      </c>
      <c r="F6" s="242" t="s">
        <v>5</v>
      </c>
      <c r="G6" s="242" t="s">
        <v>67</v>
      </c>
    </row>
    <row r="7" spans="1:7" ht="14.25">
      <c r="A7" s="243" t="s">
        <v>41</v>
      </c>
      <c r="B7" s="243" t="s">
        <v>8</v>
      </c>
      <c r="C7" s="243" t="s">
        <v>8</v>
      </c>
      <c r="D7" s="243" t="s">
        <v>8</v>
      </c>
      <c r="E7" s="243" t="s">
        <v>8</v>
      </c>
      <c r="F7" s="243" t="s">
        <v>8</v>
      </c>
      <c r="G7" s="243" t="s">
        <v>39</v>
      </c>
    </row>
    <row r="8" spans="1:7">
      <c r="A8" s="39" t="s">
        <v>106</v>
      </c>
      <c r="B8" s="105" t="s">
        <v>89</v>
      </c>
      <c r="C8" s="105" t="s">
        <v>89</v>
      </c>
      <c r="D8" s="105" t="s">
        <v>89</v>
      </c>
      <c r="E8" s="105" t="s">
        <v>89</v>
      </c>
      <c r="F8" s="105" t="s">
        <v>89</v>
      </c>
      <c r="G8" s="104"/>
    </row>
    <row r="9" spans="1:7">
      <c r="A9" s="39" t="s">
        <v>42</v>
      </c>
      <c r="B9" s="105" t="s">
        <v>89</v>
      </c>
      <c r="C9" s="105" t="s">
        <v>87</v>
      </c>
      <c r="D9" s="105" t="s">
        <v>89</v>
      </c>
      <c r="E9" s="105" t="s">
        <v>89</v>
      </c>
      <c r="F9" s="105" t="s">
        <v>89</v>
      </c>
      <c r="G9" s="104"/>
    </row>
    <row r="11" spans="1:7" ht="10.5" customHeight="1">
      <c r="A11" s="25"/>
      <c r="B11" s="25"/>
      <c r="C11" s="25"/>
      <c r="D11" s="25"/>
      <c r="E11" s="25"/>
      <c r="F11" s="25"/>
    </row>
    <row r="12" spans="1:7" ht="153.75" customHeight="1">
      <c r="A12" s="412" t="s">
        <v>71</v>
      </c>
      <c r="B12" s="412"/>
      <c r="C12" s="412"/>
      <c r="D12" s="412"/>
      <c r="E12" s="412"/>
      <c r="F12" s="412"/>
    </row>
    <row r="13" spans="1:7" ht="48.75" customHeight="1">
      <c r="A13" s="389" t="s">
        <v>68</v>
      </c>
      <c r="B13" s="389"/>
      <c r="C13" s="389"/>
      <c r="D13" s="389"/>
      <c r="E13" s="389"/>
      <c r="F13" s="389"/>
    </row>
    <row r="15" spans="1:7">
      <c r="A15" s="337" t="s">
        <v>86</v>
      </c>
      <c r="B15" s="337"/>
    </row>
    <row r="16" spans="1:7">
      <c r="A16" s="411" t="s">
        <v>88</v>
      </c>
      <c r="B16" s="411"/>
      <c r="C16" s="89"/>
      <c r="D16" s="89"/>
    </row>
  </sheetData>
  <mergeCells count="6">
    <mergeCell ref="A16:B16"/>
    <mergeCell ref="A3:D3"/>
    <mergeCell ref="A4:F4"/>
    <mergeCell ref="A12:F12"/>
    <mergeCell ref="A13:F13"/>
    <mergeCell ref="A15:B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B10" sqref="B10"/>
    </sheetView>
  </sheetViews>
  <sheetFormatPr defaultRowHeight="15"/>
  <cols>
    <col min="1" max="1" width="25.7109375" customWidth="1"/>
    <col min="2" max="3" width="20.7109375" customWidth="1"/>
  </cols>
  <sheetData>
    <row r="1" spans="1:8" ht="15.95" customHeight="1">
      <c r="A1" s="133" t="s">
        <v>324</v>
      </c>
      <c r="B1" s="298"/>
      <c r="C1" s="298"/>
      <c r="D1" s="298"/>
      <c r="E1" s="298"/>
      <c r="F1" s="298"/>
      <c r="G1" s="298"/>
      <c r="H1" s="298"/>
    </row>
    <row r="2" spans="1:8" ht="15.95" customHeight="1">
      <c r="A2" s="133"/>
      <c r="B2" s="298"/>
      <c r="C2" s="298"/>
      <c r="D2" s="298"/>
      <c r="E2" s="298"/>
      <c r="F2" s="298"/>
      <c r="G2" s="298"/>
      <c r="H2" s="298"/>
    </row>
    <row r="3" spans="1:8" ht="111.95" customHeight="1">
      <c r="A3" s="342" t="s">
        <v>325</v>
      </c>
      <c r="B3" s="342"/>
      <c r="C3" s="342"/>
      <c r="D3" s="342"/>
      <c r="E3" s="342"/>
      <c r="F3" s="342"/>
      <c r="G3" s="342"/>
      <c r="H3" s="298"/>
    </row>
    <row r="4" spans="1:8" ht="96" customHeight="1">
      <c r="A4" s="342" t="s">
        <v>330</v>
      </c>
      <c r="B4" s="342"/>
      <c r="C4" s="342"/>
      <c r="D4" s="342"/>
      <c r="E4" s="342"/>
      <c r="F4" s="342"/>
      <c r="G4" s="342"/>
      <c r="H4" s="298"/>
    </row>
    <row r="5" spans="1:8" ht="80.099999999999994" customHeight="1">
      <c r="A5" s="342" t="s">
        <v>118</v>
      </c>
      <c r="B5" s="342"/>
      <c r="C5" s="342"/>
      <c r="D5" s="342"/>
      <c r="E5" s="342"/>
      <c r="F5" s="342"/>
      <c r="G5" s="342"/>
      <c r="H5" s="298"/>
    </row>
    <row r="6" spans="1:8" ht="15.95" customHeight="1">
      <c r="A6" s="299" t="s">
        <v>326</v>
      </c>
      <c r="B6" s="298"/>
      <c r="C6" s="298"/>
      <c r="D6" s="298"/>
      <c r="E6" s="298"/>
      <c r="F6" s="298"/>
      <c r="G6" s="298"/>
      <c r="H6" s="298"/>
    </row>
    <row r="7" spans="1:8" ht="15.95" customHeight="1">
      <c r="A7" s="138" t="s">
        <v>0</v>
      </c>
      <c r="B7" s="138" t="s">
        <v>216</v>
      </c>
      <c r="C7" s="275"/>
    </row>
    <row r="8" spans="1:8" ht="15.95" customHeight="1">
      <c r="A8" s="141" t="s">
        <v>41</v>
      </c>
      <c r="B8" s="177" t="s">
        <v>8</v>
      </c>
      <c r="C8" s="275"/>
    </row>
    <row r="9" spans="1:8" ht="15.95" customHeight="1">
      <c r="A9" s="10" t="s">
        <v>327</v>
      </c>
      <c r="B9" s="300">
        <f>'Douglas Fir VOC'!J98</f>
        <v>0.76793621386909405</v>
      </c>
      <c r="C9" s="301"/>
    </row>
    <row r="10" spans="1:8" ht="15.95" customHeight="1">
      <c r="A10" s="10" t="s">
        <v>12</v>
      </c>
      <c r="B10" s="300">
        <f>'Douglas Fir VOC'!J99</f>
        <v>1.6183899508923574</v>
      </c>
      <c r="C10" s="301"/>
    </row>
    <row r="11" spans="1:8" ht="111.95" customHeight="1">
      <c r="A11" s="412" t="s">
        <v>328</v>
      </c>
      <c r="B11" s="412"/>
      <c r="C11" s="412"/>
      <c r="D11" s="412"/>
      <c r="E11" s="412"/>
      <c r="F11" s="412"/>
      <c r="G11" s="412"/>
    </row>
    <row r="12" spans="1:8" ht="32.1" customHeight="1">
      <c r="A12" s="413" t="s">
        <v>329</v>
      </c>
      <c r="B12" s="413"/>
      <c r="C12" s="413"/>
      <c r="D12" s="413"/>
      <c r="E12" s="413"/>
      <c r="F12" s="413"/>
      <c r="G12" s="413"/>
    </row>
    <row r="13" spans="1:8">
      <c r="A13" s="302"/>
    </row>
    <row r="28" spans="4:4">
      <c r="D28" s="185"/>
    </row>
  </sheetData>
  <mergeCells count="5">
    <mergeCell ref="A3:G3"/>
    <mergeCell ref="A4:G4"/>
    <mergeCell ref="A5:G5"/>
    <mergeCell ref="A11:G11"/>
    <mergeCell ref="A12:G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workbookViewId="0">
      <selection activeCell="H18" sqref="H18"/>
    </sheetView>
  </sheetViews>
  <sheetFormatPr defaultRowHeight="12.75"/>
  <cols>
    <col min="1" max="1" width="18.28515625" style="24" customWidth="1"/>
    <col min="2" max="2" width="11.28515625" style="24" customWidth="1"/>
    <col min="3" max="3" width="15.140625" style="24" customWidth="1"/>
    <col min="4" max="4" width="14.42578125" style="24" customWidth="1"/>
    <col min="5" max="5" width="18.5703125" style="24" customWidth="1"/>
    <col min="6" max="6" width="13.140625" style="24" customWidth="1"/>
    <col min="7" max="7" width="13.85546875" style="24" customWidth="1"/>
    <col min="8" max="16384" width="9.140625" style="24"/>
  </cols>
  <sheetData>
    <row r="1" spans="1:8">
      <c r="A1" s="24" t="s">
        <v>104</v>
      </c>
    </row>
    <row r="3" spans="1:8">
      <c r="A3" s="24" t="s">
        <v>61</v>
      </c>
    </row>
    <row r="4" spans="1:8">
      <c r="A4" s="337" t="s">
        <v>84</v>
      </c>
      <c r="B4" s="337"/>
      <c r="C4" s="337"/>
      <c r="D4" s="337"/>
    </row>
    <row r="5" spans="1:8">
      <c r="A5" s="24" t="s">
        <v>62</v>
      </c>
    </row>
    <row r="7" spans="1:8">
      <c r="A7" s="71" t="s">
        <v>0</v>
      </c>
      <c r="B7" s="71" t="s">
        <v>1</v>
      </c>
      <c r="C7" s="71" t="s">
        <v>2</v>
      </c>
      <c r="D7" s="71" t="s">
        <v>3</v>
      </c>
      <c r="E7" s="71" t="s">
        <v>4</v>
      </c>
      <c r="F7" s="71" t="s">
        <v>5</v>
      </c>
      <c r="G7" s="338" t="s">
        <v>6</v>
      </c>
      <c r="H7" s="71" t="s">
        <v>59</v>
      </c>
    </row>
    <row r="8" spans="1:8">
      <c r="A8" s="72" t="s">
        <v>7</v>
      </c>
      <c r="B8" s="72" t="s">
        <v>8</v>
      </c>
      <c r="C8" s="72" t="s">
        <v>8</v>
      </c>
      <c r="D8" s="72" t="s">
        <v>8</v>
      </c>
      <c r="E8" s="72" t="s">
        <v>8</v>
      </c>
      <c r="F8" s="72" t="s">
        <v>8</v>
      </c>
      <c r="G8" s="414"/>
      <c r="H8" s="72" t="s">
        <v>39</v>
      </c>
    </row>
    <row r="9" spans="1:8">
      <c r="A9" s="27">
        <v>195</v>
      </c>
      <c r="B9" s="27">
        <v>7.2999999999999995E-2</v>
      </c>
      <c r="C9" s="27" t="s">
        <v>9</v>
      </c>
      <c r="D9" s="32">
        <v>1.2E-2</v>
      </c>
      <c r="E9" s="32" t="s">
        <v>9</v>
      </c>
      <c r="F9" s="32" t="s">
        <v>9</v>
      </c>
      <c r="G9" s="415">
        <v>14</v>
      </c>
      <c r="H9" s="91"/>
    </row>
    <row r="10" spans="1:8">
      <c r="A10" s="27">
        <v>195</v>
      </c>
      <c r="B10" s="27">
        <v>9.1999999999999998E-2</v>
      </c>
      <c r="C10" s="27" t="s">
        <v>9</v>
      </c>
      <c r="D10" s="32" t="s">
        <v>9</v>
      </c>
      <c r="E10" s="32" t="s">
        <v>9</v>
      </c>
      <c r="F10" s="32" t="s">
        <v>9</v>
      </c>
      <c r="G10" s="416"/>
      <c r="H10" s="91"/>
    </row>
    <row r="11" spans="1:8">
      <c r="A11" s="27">
        <v>195</v>
      </c>
      <c r="B11" s="27">
        <v>6.4000000000000001E-2</v>
      </c>
      <c r="C11" s="27" t="s">
        <v>9</v>
      </c>
      <c r="D11" s="32" t="s">
        <v>9</v>
      </c>
      <c r="E11" s="32" t="s">
        <v>9</v>
      </c>
      <c r="F11" s="32" t="s">
        <v>9</v>
      </c>
      <c r="G11" s="416"/>
      <c r="H11" s="91"/>
    </row>
    <row r="12" spans="1:8">
      <c r="A12" s="27">
        <v>195</v>
      </c>
      <c r="B12" s="27">
        <v>2.8000000000000001E-2</v>
      </c>
      <c r="C12" s="27" t="s">
        <v>9</v>
      </c>
      <c r="D12" s="32" t="s">
        <v>9</v>
      </c>
      <c r="E12" s="32" t="s">
        <v>9</v>
      </c>
      <c r="F12" s="32" t="s">
        <v>9</v>
      </c>
      <c r="G12" s="416"/>
      <c r="H12" s="91"/>
    </row>
    <row r="13" spans="1:8">
      <c r="A13" s="27">
        <v>195</v>
      </c>
      <c r="B13" s="27">
        <v>0.02</v>
      </c>
      <c r="C13" s="27" t="s">
        <v>9</v>
      </c>
      <c r="D13" s="32" t="s">
        <v>9</v>
      </c>
      <c r="E13" s="32" t="s">
        <v>9</v>
      </c>
      <c r="F13" s="32" t="s">
        <v>9</v>
      </c>
      <c r="G13" s="416"/>
      <c r="H13" s="91"/>
    </row>
    <row r="14" spans="1:8">
      <c r="A14" s="33" t="s">
        <v>60</v>
      </c>
      <c r="B14" s="33">
        <f>AVERAGE(B9)</f>
        <v>7.2999999999999995E-2</v>
      </c>
      <c r="C14" s="99" t="s">
        <v>92</v>
      </c>
      <c r="D14" s="33">
        <f t="shared" ref="D14" si="0">AVERAGE(D9)</f>
        <v>1.2E-2</v>
      </c>
      <c r="E14" s="100" t="s">
        <v>94</v>
      </c>
      <c r="F14" s="100" t="s">
        <v>94</v>
      </c>
      <c r="G14" s="33" t="s">
        <v>58</v>
      </c>
      <c r="H14" s="303">
        <f>SUM(B14,C18,D14,'Ponderosa Pine HAP'!E9,'Ponderosa Pine HAP'!F9)</f>
        <v>9.2633333333333318E-2</v>
      </c>
    </row>
    <row r="15" spans="1:8" ht="15" customHeight="1">
      <c r="A15" s="28">
        <v>236</v>
      </c>
      <c r="B15" s="29">
        <v>6.3E-2</v>
      </c>
      <c r="C15" s="29">
        <v>4.1000000000000003E-3</v>
      </c>
      <c r="D15" s="29" t="s">
        <v>9</v>
      </c>
      <c r="E15" s="29" t="s">
        <v>9</v>
      </c>
      <c r="F15" s="29" t="s">
        <v>9</v>
      </c>
      <c r="G15" s="417" t="s">
        <v>43</v>
      </c>
      <c r="H15" s="91"/>
    </row>
    <row r="16" spans="1:8">
      <c r="A16" s="74">
        <v>237</v>
      </c>
      <c r="B16" s="74">
        <v>6.2E-2</v>
      </c>
      <c r="C16" s="74">
        <v>4.1000000000000003E-3</v>
      </c>
      <c r="D16" s="74" t="s">
        <v>9</v>
      </c>
      <c r="E16" s="74" t="s">
        <v>9</v>
      </c>
      <c r="F16" s="74" t="s">
        <v>9</v>
      </c>
      <c r="G16" s="417"/>
      <c r="H16" s="91"/>
    </row>
    <row r="17" spans="1:8">
      <c r="A17" s="30">
        <v>238</v>
      </c>
      <c r="B17" s="74">
        <v>5.6000000000000001E-2</v>
      </c>
      <c r="C17" s="74">
        <v>3.8999999999999998E-3</v>
      </c>
      <c r="D17" s="74" t="s">
        <v>9</v>
      </c>
      <c r="E17" s="74" t="s">
        <v>9</v>
      </c>
      <c r="F17" s="74" t="s">
        <v>9</v>
      </c>
      <c r="G17" s="346"/>
      <c r="H17" s="97"/>
    </row>
    <row r="18" spans="1:8">
      <c r="A18" s="42" t="s">
        <v>12</v>
      </c>
      <c r="B18" s="41">
        <f>AVERAGE(B15:B17)</f>
        <v>6.0333333333333329E-2</v>
      </c>
      <c r="C18" s="41">
        <f t="shared" ref="C18" si="1">AVERAGE(C15:C17)</f>
        <v>4.0333333333333332E-3</v>
      </c>
      <c r="D18" s="101" t="s">
        <v>94</v>
      </c>
      <c r="E18" s="101" t="s">
        <v>94</v>
      </c>
      <c r="F18" s="101" t="s">
        <v>94</v>
      </c>
      <c r="G18" s="42" t="s">
        <v>58</v>
      </c>
      <c r="H18" s="43">
        <f>SUM(B18,C18,'Ponderosa Pine HAP'!D11,'Ponderosa Pine HAP'!E11,'Ponderosa Pine HAP'!F11)</f>
        <v>0.10006666666666665</v>
      </c>
    </row>
    <row r="19" spans="1:8">
      <c r="A19" s="98"/>
      <c r="B19" s="98"/>
      <c r="C19" s="98"/>
      <c r="D19" s="98"/>
      <c r="E19" s="98"/>
      <c r="F19" s="98"/>
      <c r="G19" s="98"/>
    </row>
    <row r="20" spans="1:8" ht="72" customHeight="1">
      <c r="A20" s="418" t="s">
        <v>57</v>
      </c>
      <c r="B20" s="418"/>
      <c r="C20" s="418"/>
      <c r="D20" s="418"/>
      <c r="E20" s="418"/>
      <c r="F20" s="418"/>
      <c r="G20" s="418"/>
    </row>
    <row r="22" spans="1:8">
      <c r="A22" s="24" t="s">
        <v>113</v>
      </c>
    </row>
    <row r="23" spans="1:8">
      <c r="A23" s="24" t="s">
        <v>93</v>
      </c>
    </row>
    <row r="24" spans="1:8">
      <c r="A24" s="411"/>
      <c r="B24" s="411"/>
    </row>
  </sheetData>
  <mergeCells count="6">
    <mergeCell ref="A24:B24"/>
    <mergeCell ref="A4:D4"/>
    <mergeCell ref="G7:G8"/>
    <mergeCell ref="G9:G13"/>
    <mergeCell ref="G15:G17"/>
    <mergeCell ref="A20:G20"/>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topLeftCell="C54" workbookViewId="0">
      <selection activeCell="J88" sqref="J88"/>
    </sheetView>
  </sheetViews>
  <sheetFormatPr defaultColWidth="4.7109375" defaultRowHeight="15"/>
  <cols>
    <col min="1" max="8" width="20.7109375" style="135" customWidth="1"/>
    <col min="9" max="9" width="15.7109375" style="135" customWidth="1"/>
    <col min="10" max="12" width="20.7109375" style="135" customWidth="1"/>
    <col min="13" max="13" width="18.7109375" style="135" customWidth="1"/>
    <col min="14" max="14" width="17.28515625" style="135" customWidth="1"/>
    <col min="15" max="15" width="15.7109375" style="278" customWidth="1"/>
    <col min="16" max="25" width="10.7109375" customWidth="1"/>
  </cols>
  <sheetData>
    <row r="1" spans="1:18" ht="15.75">
      <c r="A1" s="133" t="s">
        <v>331</v>
      </c>
      <c r="B1" s="134"/>
      <c r="C1" s="134"/>
      <c r="D1" s="134"/>
      <c r="E1" s="134"/>
      <c r="F1" s="134"/>
      <c r="G1" s="134"/>
      <c r="H1" s="134"/>
      <c r="I1" s="134"/>
    </row>
    <row r="2" spans="1:18" ht="15.75">
      <c r="A2" s="134"/>
      <c r="B2" s="134"/>
      <c r="C2" s="134"/>
      <c r="D2" s="134"/>
      <c r="E2" s="134"/>
      <c r="F2" s="134"/>
      <c r="G2" s="134"/>
      <c r="H2" s="134"/>
      <c r="I2" s="134"/>
    </row>
    <row r="3" spans="1:18" ht="90" customHeight="1">
      <c r="A3" s="342" t="s">
        <v>332</v>
      </c>
      <c r="B3" s="342"/>
      <c r="C3" s="342"/>
      <c r="D3" s="342"/>
      <c r="E3" s="342"/>
      <c r="F3" s="342"/>
      <c r="G3" s="342"/>
      <c r="H3" s="134"/>
      <c r="I3" s="134"/>
    </row>
    <row r="4" spans="1:18" ht="75" customHeight="1">
      <c r="A4" s="342" t="s">
        <v>220</v>
      </c>
      <c r="B4" s="342"/>
      <c r="C4" s="342"/>
      <c r="D4" s="342"/>
      <c r="E4" s="342"/>
      <c r="F4" s="342"/>
      <c r="G4" s="342"/>
      <c r="H4" s="134"/>
      <c r="I4" s="134"/>
    </row>
    <row r="5" spans="1:18" ht="61.5" customHeight="1">
      <c r="A5" s="342" t="s">
        <v>118</v>
      </c>
      <c r="B5" s="342"/>
      <c r="C5" s="342"/>
      <c r="D5" s="342"/>
      <c r="E5" s="342"/>
      <c r="F5" s="342"/>
      <c r="G5" s="342"/>
      <c r="H5" s="134"/>
      <c r="I5" s="134"/>
    </row>
    <row r="6" spans="1:18" ht="15.75">
      <c r="A6" s="134"/>
      <c r="B6" s="134"/>
      <c r="C6" s="134"/>
      <c r="D6" s="134"/>
      <c r="E6" s="134"/>
      <c r="F6" s="134"/>
      <c r="G6" s="134"/>
      <c r="H6" s="134"/>
      <c r="I6" s="134"/>
    </row>
    <row r="7" spans="1:18" ht="15.75">
      <c r="A7" s="137" t="s">
        <v>333</v>
      </c>
      <c r="B7" s="134"/>
      <c r="C7" s="134"/>
      <c r="D7" s="134"/>
      <c r="E7" s="134"/>
      <c r="F7" s="134"/>
      <c r="G7" s="134"/>
      <c r="H7" s="134"/>
      <c r="I7" s="134"/>
    </row>
    <row r="8" spans="1:18">
      <c r="A8" s="138" t="s">
        <v>0</v>
      </c>
      <c r="B8" s="138" t="s">
        <v>120</v>
      </c>
      <c r="C8" s="138" t="s">
        <v>121</v>
      </c>
      <c r="D8" s="139" t="s">
        <v>122</v>
      </c>
      <c r="E8" s="138" t="s">
        <v>123</v>
      </c>
      <c r="F8" s="140" t="s">
        <v>124</v>
      </c>
      <c r="G8" s="343" t="s">
        <v>6</v>
      </c>
      <c r="H8" s="304"/>
      <c r="I8" s="304"/>
      <c r="J8" s="304"/>
      <c r="K8" s="304"/>
      <c r="L8" s="304"/>
      <c r="M8" s="304"/>
      <c r="N8" s="304"/>
      <c r="O8" s="304"/>
      <c r="P8" s="304"/>
      <c r="Q8" s="304"/>
      <c r="R8" s="228"/>
    </row>
    <row r="9" spans="1:18">
      <c r="A9" s="141" t="s">
        <v>7</v>
      </c>
      <c r="B9" s="141" t="s">
        <v>125</v>
      </c>
      <c r="C9" s="142" t="s">
        <v>126</v>
      </c>
      <c r="D9" s="273" t="s">
        <v>127</v>
      </c>
      <c r="E9" s="144" t="s">
        <v>128</v>
      </c>
      <c r="F9" s="305" t="s">
        <v>129</v>
      </c>
      <c r="G9" s="400"/>
      <c r="H9" s="304"/>
      <c r="I9" s="304"/>
      <c r="J9" s="304"/>
      <c r="K9" s="304"/>
      <c r="L9" s="304"/>
      <c r="M9" s="304"/>
      <c r="N9" s="304"/>
      <c r="O9" s="304"/>
      <c r="P9" s="304"/>
      <c r="Q9" s="304"/>
    </row>
    <row r="10" spans="1:18">
      <c r="A10" s="157" t="s">
        <v>148</v>
      </c>
      <c r="B10" s="407" t="s">
        <v>9</v>
      </c>
      <c r="C10" s="408"/>
      <c r="D10" s="408"/>
      <c r="E10" s="408"/>
      <c r="F10" s="408"/>
      <c r="G10" s="409"/>
      <c r="H10" s="304"/>
      <c r="I10" s="304"/>
      <c r="J10" s="304"/>
      <c r="K10" s="304"/>
      <c r="L10" s="304"/>
      <c r="M10" s="304"/>
      <c r="N10" s="304"/>
      <c r="O10" s="304"/>
      <c r="P10" s="304"/>
      <c r="Q10" s="304"/>
    </row>
    <row r="11" spans="1:18">
      <c r="A11" s="146">
        <v>236</v>
      </c>
      <c r="B11" s="146">
        <v>1.17</v>
      </c>
      <c r="C11" s="146" t="s">
        <v>138</v>
      </c>
      <c r="D11" s="147" t="s">
        <v>334</v>
      </c>
      <c r="E11" s="268">
        <v>16.010000000000002</v>
      </c>
      <c r="F11" s="420" t="s">
        <v>132</v>
      </c>
      <c r="G11" s="421" t="s">
        <v>284</v>
      </c>
      <c r="H11" s="306"/>
      <c r="I11" s="306"/>
      <c r="J11" s="306"/>
      <c r="K11" s="306"/>
      <c r="L11" s="306"/>
      <c r="M11" s="306"/>
      <c r="N11" s="306"/>
      <c r="O11" s="306"/>
      <c r="P11" s="306"/>
      <c r="Q11" s="306"/>
    </row>
    <row r="12" spans="1:18">
      <c r="A12" s="148">
        <v>238</v>
      </c>
      <c r="B12" s="148">
        <v>0.87</v>
      </c>
      <c r="C12" s="153" t="s">
        <v>138</v>
      </c>
      <c r="D12" s="153" t="s">
        <v>288</v>
      </c>
      <c r="E12" s="277">
        <v>16.010000000000002</v>
      </c>
      <c r="F12" s="379"/>
      <c r="G12" s="422"/>
      <c r="H12" s="306"/>
      <c r="I12" s="306"/>
      <c r="J12" s="306"/>
      <c r="K12" s="306"/>
      <c r="L12" s="306"/>
      <c r="M12" s="306"/>
      <c r="N12" s="306"/>
      <c r="O12" s="306"/>
      <c r="P12" s="306"/>
      <c r="Q12" s="306"/>
    </row>
    <row r="13" spans="1:18">
      <c r="A13" s="146">
        <v>240</v>
      </c>
      <c r="B13" s="146">
        <v>1.19</v>
      </c>
      <c r="C13" s="146" t="s">
        <v>138</v>
      </c>
      <c r="D13" s="146" t="s">
        <v>335</v>
      </c>
      <c r="E13" s="277">
        <v>16.809999999999999</v>
      </c>
      <c r="F13" s="380"/>
      <c r="G13" s="422"/>
      <c r="H13" s="306"/>
      <c r="I13" s="306"/>
      <c r="J13" s="306"/>
      <c r="K13" s="306"/>
      <c r="L13" s="306"/>
      <c r="M13" s="306"/>
      <c r="N13" s="306"/>
      <c r="O13" s="306"/>
      <c r="P13" s="306"/>
      <c r="Q13" s="306"/>
    </row>
    <row r="14" spans="1:18">
      <c r="A14" s="223" t="s">
        <v>336</v>
      </c>
      <c r="B14" s="307"/>
      <c r="C14" s="307"/>
      <c r="D14" s="307"/>
      <c r="E14" s="307"/>
      <c r="F14" s="307"/>
      <c r="G14" s="288"/>
      <c r="H14" s="308"/>
      <c r="I14" s="308"/>
      <c r="J14" s="308"/>
      <c r="K14" s="308"/>
      <c r="L14" s="308"/>
      <c r="M14" s="308"/>
      <c r="N14" s="308"/>
      <c r="O14" s="308"/>
      <c r="P14" s="309"/>
      <c r="Q14" s="309"/>
    </row>
    <row r="16" spans="1:18">
      <c r="A16" s="137" t="s">
        <v>343</v>
      </c>
      <c r="B16" s="161"/>
    </row>
    <row r="17" spans="1:10">
      <c r="A17" s="138" t="s">
        <v>0</v>
      </c>
      <c r="B17" s="138" t="s">
        <v>120</v>
      </c>
    </row>
    <row r="18" spans="1:10">
      <c r="A18" s="141" t="s">
        <v>41</v>
      </c>
      <c r="B18" s="177" t="s">
        <v>125</v>
      </c>
    </row>
    <row r="19" spans="1:10">
      <c r="A19" s="157" t="s">
        <v>148</v>
      </c>
      <c r="B19" s="225">
        <f>$B$20</f>
        <v>1.0766666666666667</v>
      </c>
    </row>
    <row r="20" spans="1:10">
      <c r="A20" s="157" t="s">
        <v>42</v>
      </c>
      <c r="B20" s="226">
        <f>AVERAGE(B11:B13)</f>
        <v>1.0766666666666667</v>
      </c>
    </row>
    <row r="21" spans="1:10">
      <c r="A21" s="419" t="s">
        <v>337</v>
      </c>
      <c r="B21" s="419"/>
      <c r="C21" s="419"/>
      <c r="D21" s="419"/>
      <c r="E21" s="419"/>
      <c r="F21" s="419"/>
      <c r="G21" s="419"/>
    </row>
    <row r="22" spans="1:10" ht="33" customHeight="1">
      <c r="A22" s="419" t="s">
        <v>338</v>
      </c>
      <c r="B22" s="419"/>
      <c r="C22" s="419"/>
      <c r="D22" s="419"/>
      <c r="E22" s="419"/>
      <c r="F22" s="419"/>
      <c r="G22" s="419"/>
    </row>
    <row r="23" spans="1:10">
      <c r="A23" s="223"/>
      <c r="B23" s="205"/>
      <c r="C23" s="205"/>
      <c r="D23" s="205"/>
      <c r="E23" s="205"/>
      <c r="F23" s="205"/>
      <c r="G23" s="205"/>
      <c r="H23" s="205"/>
      <c r="I23" s="205"/>
      <c r="J23" s="205"/>
    </row>
    <row r="24" spans="1:10">
      <c r="A24" s="137" t="s">
        <v>344</v>
      </c>
      <c r="E24" s="162"/>
      <c r="F24" s="163"/>
      <c r="G24" s="164"/>
      <c r="H24" s="164"/>
      <c r="I24" s="164"/>
      <c r="J24" s="164"/>
    </row>
    <row r="25" spans="1:10">
      <c r="A25" s="264" t="s">
        <v>0</v>
      </c>
      <c r="B25" s="168" t="s">
        <v>1</v>
      </c>
      <c r="C25" s="168" t="s">
        <v>2</v>
      </c>
      <c r="D25" s="168" t="s">
        <v>3</v>
      </c>
      <c r="E25" s="168" t="s">
        <v>4</v>
      </c>
      <c r="F25" s="168" t="s">
        <v>5</v>
      </c>
      <c r="G25" s="164"/>
      <c r="H25" s="164"/>
      <c r="I25" s="164"/>
      <c r="J25" s="164"/>
    </row>
    <row r="26" spans="1:10">
      <c r="A26" s="265" t="s">
        <v>7</v>
      </c>
      <c r="B26" s="169" t="s">
        <v>8</v>
      </c>
      <c r="C26" s="169" t="s">
        <v>8</v>
      </c>
      <c r="D26" s="169" t="s">
        <v>8</v>
      </c>
      <c r="E26" s="169" t="s">
        <v>8</v>
      </c>
      <c r="F26" s="169" t="s">
        <v>8</v>
      </c>
      <c r="G26" s="164"/>
      <c r="H26" s="164"/>
      <c r="I26" s="164"/>
      <c r="J26" s="164"/>
    </row>
    <row r="27" spans="1:10">
      <c r="A27" s="157" t="s">
        <v>148</v>
      </c>
      <c r="B27" s="9">
        <f>'Lodgepole Pine HAP'!B14</f>
        <v>7.2999999999999995E-2</v>
      </c>
      <c r="C27" s="9">
        <f>'Lodgepole Pine HAP'!C18</f>
        <v>4.0333333333333332E-3</v>
      </c>
      <c r="D27" s="258">
        <f>'Lodgepole Pine HAP'!D14</f>
        <v>1.2E-2</v>
      </c>
      <c r="E27" s="258">
        <f>'Ponderosa Pine HAP'!E9</f>
        <v>1.9E-3</v>
      </c>
      <c r="F27" s="258">
        <f>'Ponderosa Pine HAP'!F9</f>
        <v>1.6999999999999999E-3</v>
      </c>
      <c r="G27" s="164"/>
      <c r="H27" s="164"/>
      <c r="I27" s="164"/>
      <c r="J27" s="164"/>
    </row>
    <row r="28" spans="1:10">
      <c r="A28" s="157" t="s">
        <v>42</v>
      </c>
      <c r="B28" s="9">
        <f>'Lodgepole Pine HAP'!B18</f>
        <v>6.0333333333333329E-2</v>
      </c>
      <c r="C28" s="9">
        <f>'Lodgepole Pine HAP'!C18</f>
        <v>4.0333333333333332E-3</v>
      </c>
      <c r="D28" s="272">
        <f>'Ponderosa Pine HAP'!D11</f>
        <v>2.8000000000000001E-2</v>
      </c>
      <c r="E28" s="272">
        <f>'Ponderosa Pine HAP'!E11</f>
        <v>3.2000000000000002E-3</v>
      </c>
      <c r="F28" s="272">
        <f>'Ponderosa Pine HAP'!F11</f>
        <v>4.4999999999999997E-3</v>
      </c>
      <c r="G28" s="164"/>
      <c r="H28" s="164"/>
      <c r="I28" s="164"/>
      <c r="J28" s="164"/>
    </row>
    <row r="29" spans="1:10">
      <c r="A29" s="160" t="s">
        <v>339</v>
      </c>
      <c r="B29" s="171"/>
      <c r="C29" s="133"/>
      <c r="D29" s="133"/>
      <c r="E29" s="162"/>
      <c r="F29" s="163"/>
      <c r="G29" s="164"/>
      <c r="H29" s="164"/>
      <c r="I29" s="164"/>
      <c r="J29" s="164"/>
    </row>
    <row r="30" spans="1:10">
      <c r="A30" s="161"/>
      <c r="B30" s="166"/>
      <c r="C30" s="162"/>
      <c r="D30" s="162"/>
      <c r="E30" s="163"/>
      <c r="F30" s="163"/>
      <c r="G30" s="164"/>
      <c r="H30" s="164"/>
      <c r="I30" s="164"/>
      <c r="J30" s="164"/>
    </row>
    <row r="31" spans="1:10" ht="15.75">
      <c r="A31" s="137" t="s">
        <v>340</v>
      </c>
      <c r="B31" s="173"/>
      <c r="C31" s="173"/>
      <c r="D31" s="173"/>
      <c r="E31" s="173"/>
      <c r="F31" s="173"/>
      <c r="G31" s="173"/>
      <c r="H31" s="173"/>
      <c r="I31" s="164"/>
      <c r="J31" s="164"/>
    </row>
    <row r="32" spans="1:10" ht="16.5">
      <c r="A32" s="172" t="s">
        <v>153</v>
      </c>
      <c r="H32" s="173"/>
      <c r="I32" s="164"/>
      <c r="J32" s="164"/>
    </row>
    <row r="33" spans="1:10" ht="16.5">
      <c r="A33" s="174" t="s">
        <v>154</v>
      </c>
      <c r="B33" s="172" t="s">
        <v>155</v>
      </c>
      <c r="H33" s="173"/>
      <c r="I33" s="164"/>
      <c r="J33" s="164"/>
    </row>
    <row r="34" spans="1:10" ht="16.5">
      <c r="A34" s="174"/>
      <c r="B34" s="172" t="s">
        <v>156</v>
      </c>
      <c r="H34" s="173"/>
      <c r="I34" s="164"/>
      <c r="J34" s="164"/>
    </row>
    <row r="35" spans="1:10" ht="16.5">
      <c r="A35" s="172"/>
      <c r="B35" s="172" t="s">
        <v>157</v>
      </c>
      <c r="H35" s="173"/>
      <c r="I35" s="164"/>
      <c r="J35" s="164"/>
    </row>
    <row r="36" spans="1:10" ht="16.5">
      <c r="A36" s="172"/>
      <c r="B36" s="172" t="s">
        <v>158</v>
      </c>
      <c r="H36" s="173"/>
      <c r="I36" s="164"/>
      <c r="J36" s="164"/>
    </row>
    <row r="37" spans="1:10" ht="16.5">
      <c r="A37" s="172"/>
      <c r="B37" s="172" t="s">
        <v>159</v>
      </c>
      <c r="H37" s="173"/>
      <c r="I37" s="164"/>
      <c r="J37" s="164"/>
    </row>
    <row r="38" spans="1:10" ht="16.5">
      <c r="A38" s="172"/>
      <c r="B38" s="172" t="s">
        <v>160</v>
      </c>
      <c r="H38" s="173"/>
      <c r="I38" s="164"/>
      <c r="J38" s="164"/>
    </row>
    <row r="39" spans="1:10" ht="15.75">
      <c r="A39" s="175"/>
      <c r="B39" s="173"/>
      <c r="C39" s="173"/>
      <c r="D39" s="173"/>
      <c r="E39" s="173"/>
      <c r="F39" s="173"/>
      <c r="G39" s="173"/>
      <c r="I39" s="164"/>
      <c r="J39" s="164"/>
    </row>
    <row r="40" spans="1:10" ht="15.75">
      <c r="A40" s="138" t="s">
        <v>0</v>
      </c>
      <c r="B40" s="138" t="s">
        <v>1</v>
      </c>
      <c r="C40" s="138" t="s">
        <v>2</v>
      </c>
      <c r="D40" s="138" t="s">
        <v>3</v>
      </c>
      <c r="E40" s="138" t="s">
        <v>4</v>
      </c>
      <c r="F40" s="138" t="s">
        <v>5</v>
      </c>
      <c r="G40" s="173"/>
      <c r="H40" s="266" t="s">
        <v>161</v>
      </c>
      <c r="I40" s="164"/>
      <c r="J40" s="164"/>
    </row>
    <row r="41" spans="1:10" ht="15.75">
      <c r="A41" s="177" t="s">
        <v>162</v>
      </c>
      <c r="B41" s="178" t="s">
        <v>163</v>
      </c>
      <c r="C41" s="177" t="s">
        <v>163</v>
      </c>
      <c r="D41" s="177" t="s">
        <v>163</v>
      </c>
      <c r="E41" s="177" t="s">
        <v>163</v>
      </c>
      <c r="F41" s="177" t="s">
        <v>163</v>
      </c>
      <c r="G41" s="173"/>
      <c r="H41" s="177" t="s">
        <v>163</v>
      </c>
      <c r="I41" s="164"/>
      <c r="J41" s="164"/>
    </row>
    <row r="42" spans="1:10" ht="15.75">
      <c r="A42" s="141" t="s">
        <v>82</v>
      </c>
      <c r="B42" s="141" t="s">
        <v>8</v>
      </c>
      <c r="C42" s="141" t="s">
        <v>8</v>
      </c>
      <c r="D42" s="141" t="s">
        <v>8</v>
      </c>
      <c r="E42" s="141" t="s">
        <v>8</v>
      </c>
      <c r="F42" s="141" t="s">
        <v>8</v>
      </c>
      <c r="G42" s="173"/>
      <c r="H42" s="141" t="s">
        <v>8</v>
      </c>
      <c r="I42" s="164"/>
      <c r="J42" s="164"/>
    </row>
    <row r="43" spans="1:10">
      <c r="A43" s="269" t="s">
        <v>148</v>
      </c>
      <c r="B43" s="272">
        <f>B49*B27*C55/C49*E49/E55</f>
        <v>1.9702208351538603E-2</v>
      </c>
      <c r="C43" s="181">
        <f>B50*C27*C55/C50*E50/E55</f>
        <v>0</v>
      </c>
      <c r="D43" s="258">
        <f>B51*D27*C55/C51*E51/E55</f>
        <v>3.2717862574626016E-3</v>
      </c>
      <c r="E43" s="258">
        <f>B52*E27*C55/C52*E52/E55</f>
        <v>7.779879062944433E-4</v>
      </c>
      <c r="F43" s="258">
        <f>B53*F27*C55/C53*E53/E55</f>
        <v>7.2112275256849302E-4</v>
      </c>
      <c r="G43" s="182" t="s">
        <v>164</v>
      </c>
      <c r="H43" s="237">
        <f>SUM(B43,C43,D43,E43,F43)</f>
        <v>2.4473105267864143E-2</v>
      </c>
      <c r="I43" s="164"/>
      <c r="J43" s="164"/>
    </row>
    <row r="44" spans="1:10" ht="15" customHeight="1">
      <c r="A44" s="269" t="s">
        <v>42</v>
      </c>
      <c r="B44" s="272">
        <f>B49*B28*C55/C49*E49/E55</f>
        <v>1.6283560327070717E-2</v>
      </c>
      <c r="C44" s="181">
        <f>B50*C28*C55/C50*E50/E55</f>
        <v>0</v>
      </c>
      <c r="D44" s="238">
        <f>B51*D28*C55/C51*E51/E55</f>
        <v>7.6341679340794048E-3</v>
      </c>
      <c r="E44" s="272">
        <f>B52*E28*C55/C52*E52/E55</f>
        <v>1.3102954211274833E-3</v>
      </c>
      <c r="F44" s="238">
        <f>B53*F28*C55/C53*E53/E55</f>
        <v>1.9088543450342466E-3</v>
      </c>
      <c r="G44" s="173"/>
      <c r="H44" s="237">
        <f>SUM(B44,C44,D43,E43,F43)</f>
        <v>2.1054457243396253E-2</v>
      </c>
      <c r="I44" s="164"/>
      <c r="J44" s="164"/>
    </row>
    <row r="45" spans="1:10" ht="15.75">
      <c r="A45" s="175"/>
      <c r="I45" s="164"/>
      <c r="J45" s="164"/>
    </row>
    <row r="46" spans="1:10">
      <c r="A46" s="185" t="s">
        <v>165</v>
      </c>
      <c r="I46" s="164"/>
      <c r="J46" s="164"/>
    </row>
    <row r="47" spans="1:10">
      <c r="A47" s="343" t="s">
        <v>166</v>
      </c>
      <c r="B47" s="343" t="s">
        <v>167</v>
      </c>
      <c r="C47" s="266" t="s">
        <v>168</v>
      </c>
      <c r="D47" s="343" t="s">
        <v>169</v>
      </c>
      <c r="E47" s="266" t="s">
        <v>170</v>
      </c>
      <c r="F47" s="266" t="s">
        <v>171</v>
      </c>
      <c r="G47" s="266" t="s">
        <v>172</v>
      </c>
      <c r="H47" s="343" t="s">
        <v>6</v>
      </c>
    </row>
    <row r="48" spans="1:10">
      <c r="A48" s="364"/>
      <c r="B48" s="364"/>
      <c r="C48" s="267" t="s">
        <v>173</v>
      </c>
      <c r="D48" s="364"/>
      <c r="E48" s="273" t="s">
        <v>174</v>
      </c>
      <c r="F48" s="273" t="s">
        <v>174</v>
      </c>
      <c r="G48" s="273" t="s">
        <v>174</v>
      </c>
      <c r="H48" s="364"/>
    </row>
    <row r="49" spans="1:8" ht="15.75">
      <c r="A49" s="188" t="s">
        <v>1</v>
      </c>
      <c r="B49" s="274">
        <v>0.72</v>
      </c>
      <c r="C49" s="274">
        <f>(E49*C55)+(F49*C56)+(G49*C57)</f>
        <v>32.042000000000002</v>
      </c>
      <c r="D49" s="274" t="s">
        <v>175</v>
      </c>
      <c r="E49" s="274">
        <v>1</v>
      </c>
      <c r="F49" s="274">
        <v>4</v>
      </c>
      <c r="G49" s="274">
        <v>1</v>
      </c>
      <c r="H49" s="274">
        <v>1</v>
      </c>
    </row>
    <row r="50" spans="1:8" ht="15.75">
      <c r="A50" s="188" t="s">
        <v>2</v>
      </c>
      <c r="B50" s="274">
        <v>0</v>
      </c>
      <c r="C50" s="274">
        <f>(E50*C55)+(F50*C56)+(G50*C57)</f>
        <v>30.026199999999999</v>
      </c>
      <c r="D50" s="274" t="s">
        <v>176</v>
      </c>
      <c r="E50" s="274">
        <v>1</v>
      </c>
      <c r="F50" s="274">
        <v>2</v>
      </c>
      <c r="G50" s="274">
        <v>1</v>
      </c>
      <c r="H50" s="274">
        <v>16</v>
      </c>
    </row>
    <row r="51" spans="1:8" ht="15.75">
      <c r="A51" s="188" t="s">
        <v>3</v>
      </c>
      <c r="B51" s="190">
        <v>0.5</v>
      </c>
      <c r="C51" s="274">
        <f>(E51*C55)+(F51*C56)+(G51*C57)</f>
        <v>44.052999999999997</v>
      </c>
      <c r="D51" s="274" t="s">
        <v>177</v>
      </c>
      <c r="E51" s="274">
        <v>2</v>
      </c>
      <c r="F51" s="274">
        <v>4</v>
      </c>
      <c r="G51" s="274">
        <v>1</v>
      </c>
      <c r="H51" s="274">
        <v>20</v>
      </c>
    </row>
    <row r="52" spans="1:8" ht="15.75">
      <c r="A52" s="188" t="s">
        <v>4</v>
      </c>
      <c r="B52" s="191">
        <v>0.66</v>
      </c>
      <c r="C52" s="274">
        <f>(E52*C55)+(F52*C56)+(G52*C57)</f>
        <v>58.079799999999999</v>
      </c>
      <c r="D52" s="274" t="s">
        <v>178</v>
      </c>
      <c r="E52" s="274">
        <v>3</v>
      </c>
      <c r="F52" s="274">
        <v>6</v>
      </c>
      <c r="G52" s="274">
        <v>1</v>
      </c>
      <c r="H52" s="274">
        <v>20</v>
      </c>
    </row>
    <row r="53" spans="1:8" ht="15.75">
      <c r="A53" s="188" t="s">
        <v>5</v>
      </c>
      <c r="B53" s="192">
        <v>0.66</v>
      </c>
      <c r="C53" s="274">
        <f>(E53*C55)+(F53*C56)+(G53*C57)</f>
        <v>56.064</v>
      </c>
      <c r="D53" s="274" t="s">
        <v>179</v>
      </c>
      <c r="E53" s="274">
        <v>3</v>
      </c>
      <c r="F53" s="274">
        <v>4</v>
      </c>
      <c r="G53" s="274">
        <v>1</v>
      </c>
      <c r="H53" s="192">
        <v>20</v>
      </c>
    </row>
    <row r="54" spans="1:8" ht="15.75">
      <c r="A54" s="188" t="s">
        <v>180</v>
      </c>
      <c r="B54" s="274">
        <v>1</v>
      </c>
      <c r="C54" s="274">
        <f>(E54*C55)+(F54*C56)</f>
        <v>44.096200000000003</v>
      </c>
      <c r="D54" s="274" t="s">
        <v>181</v>
      </c>
      <c r="E54" s="274">
        <v>3</v>
      </c>
      <c r="F54" s="274">
        <v>8</v>
      </c>
      <c r="G54" s="193">
        <v>0</v>
      </c>
      <c r="H54" s="274">
        <v>16</v>
      </c>
    </row>
    <row r="55" spans="1:8">
      <c r="A55" s="188" t="s">
        <v>182</v>
      </c>
      <c r="B55" s="274" t="s">
        <v>183</v>
      </c>
      <c r="C55" s="194">
        <v>12.010999999999999</v>
      </c>
      <c r="D55" s="274" t="s">
        <v>184</v>
      </c>
      <c r="E55" s="274">
        <v>1</v>
      </c>
      <c r="F55" s="274" t="s">
        <v>183</v>
      </c>
      <c r="G55" s="193" t="s">
        <v>183</v>
      </c>
      <c r="H55" s="274" t="s">
        <v>183</v>
      </c>
    </row>
    <row r="56" spans="1:8">
      <c r="A56" s="195" t="s">
        <v>185</v>
      </c>
      <c r="B56" s="274" t="s">
        <v>183</v>
      </c>
      <c r="C56" s="194">
        <v>1.0079</v>
      </c>
      <c r="D56" s="274" t="s">
        <v>186</v>
      </c>
      <c r="E56" s="274" t="s">
        <v>183</v>
      </c>
      <c r="F56" s="274">
        <v>1</v>
      </c>
      <c r="G56" s="193" t="s">
        <v>183</v>
      </c>
      <c r="H56" s="274" t="s">
        <v>183</v>
      </c>
    </row>
    <row r="57" spans="1:8">
      <c r="A57" s="195" t="s">
        <v>187</v>
      </c>
      <c r="B57" s="274" t="s">
        <v>183</v>
      </c>
      <c r="C57" s="194">
        <v>15.9994</v>
      </c>
      <c r="D57" s="274" t="s">
        <v>188</v>
      </c>
      <c r="E57" s="274" t="s">
        <v>183</v>
      </c>
      <c r="F57" s="274" t="s">
        <v>183</v>
      </c>
      <c r="G57" s="193">
        <v>1</v>
      </c>
      <c r="H57" s="274" t="s">
        <v>183</v>
      </c>
    </row>
    <row r="58" spans="1:8">
      <c r="A58" s="365" t="s">
        <v>189</v>
      </c>
      <c r="B58" s="365"/>
      <c r="C58" s="365"/>
      <c r="D58" s="365"/>
      <c r="E58" s="365"/>
      <c r="F58" s="365"/>
      <c r="G58" s="365"/>
      <c r="H58" s="365"/>
    </row>
    <row r="59" spans="1:8" ht="15.75">
      <c r="A59" s="173"/>
    </row>
    <row r="60" spans="1:8">
      <c r="A60" s="137" t="s">
        <v>341</v>
      </c>
    </row>
    <row r="61" spans="1:8">
      <c r="B61" s="274" t="s">
        <v>191</v>
      </c>
      <c r="D61" s="274" t="s">
        <v>192</v>
      </c>
      <c r="F61" s="198" t="s">
        <v>120</v>
      </c>
      <c r="H61" s="138" t="s">
        <v>120</v>
      </c>
    </row>
    <row r="62" spans="1:8">
      <c r="A62" s="138" t="s">
        <v>0</v>
      </c>
      <c r="B62" s="198" t="s">
        <v>120</v>
      </c>
      <c r="D62" s="266" t="s">
        <v>161</v>
      </c>
      <c r="F62" s="177" t="s">
        <v>193</v>
      </c>
      <c r="H62" s="177" t="s">
        <v>194</v>
      </c>
    </row>
    <row r="63" spans="1:8">
      <c r="A63" s="177" t="s">
        <v>162</v>
      </c>
      <c r="B63" s="199" t="s">
        <v>163</v>
      </c>
      <c r="D63" s="177" t="s">
        <v>163</v>
      </c>
      <c r="F63" s="177" t="s">
        <v>161</v>
      </c>
      <c r="H63" s="177" t="s">
        <v>161</v>
      </c>
    </row>
    <row r="64" spans="1:8">
      <c r="A64" s="141" t="s">
        <v>195</v>
      </c>
      <c r="B64" s="141" t="s">
        <v>8</v>
      </c>
      <c r="D64" s="141" t="s">
        <v>8</v>
      </c>
      <c r="F64" s="141" t="s">
        <v>8</v>
      </c>
      <c r="H64" s="177" t="s">
        <v>8</v>
      </c>
    </row>
    <row r="65" spans="1:8">
      <c r="A65" s="269" t="s">
        <v>148</v>
      </c>
      <c r="B65" s="237">
        <f t="shared" ref="B65:B66" si="0">B19</f>
        <v>1.0766666666666667</v>
      </c>
      <c r="C65" s="197" t="s">
        <v>196</v>
      </c>
      <c r="D65" s="237">
        <f>H43</f>
        <v>2.4473105267864143E-2</v>
      </c>
      <c r="E65" s="197" t="s">
        <v>197</v>
      </c>
      <c r="F65" s="237">
        <f>B65-D65</f>
        <v>1.0521935613988025</v>
      </c>
      <c r="G65" s="353" t="s">
        <v>198</v>
      </c>
      <c r="H65" s="258">
        <f>(F65)*(1/B54)*(C54/C55)*(E55/E54)</f>
        <v>1.2876457059404955</v>
      </c>
    </row>
    <row r="66" spans="1:8">
      <c r="A66" s="269" t="s">
        <v>42</v>
      </c>
      <c r="B66" s="237">
        <f t="shared" si="0"/>
        <v>1.0766666666666667</v>
      </c>
      <c r="C66" s="82"/>
      <c r="D66" s="237">
        <f>H44</f>
        <v>2.1054457243396253E-2</v>
      </c>
      <c r="E66" s="82"/>
      <c r="F66" s="237">
        <f>B66-D66</f>
        <v>1.0556122094232705</v>
      </c>
      <c r="G66" s="353"/>
      <c r="H66" s="258">
        <f>(F66)*(1/B54)*(C54/C55)*(E55/E54)</f>
        <v>1.2918293539025456</v>
      </c>
    </row>
    <row r="68" spans="1:8" ht="15.75">
      <c r="A68" s="201" t="s">
        <v>199</v>
      </c>
    </row>
    <row r="69" spans="1:8" ht="15.75">
      <c r="A69" s="174" t="s">
        <v>154</v>
      </c>
      <c r="B69" s="172" t="s">
        <v>200</v>
      </c>
    </row>
    <row r="70" spans="1:8" ht="15.75">
      <c r="A70" s="172"/>
      <c r="B70" s="172" t="s">
        <v>201</v>
      </c>
    </row>
    <row r="71" spans="1:8" ht="15.75">
      <c r="A71" s="172"/>
      <c r="B71" s="172" t="s">
        <v>202</v>
      </c>
    </row>
    <row r="72" spans="1:8" ht="15.75">
      <c r="A72" s="172"/>
      <c r="B72" s="172" t="s">
        <v>203</v>
      </c>
    </row>
    <row r="73" spans="1:8" ht="15.75">
      <c r="A73" s="172"/>
      <c r="B73" s="172" t="s">
        <v>204</v>
      </c>
    </row>
    <row r="74" spans="1:8" ht="15.75">
      <c r="A74" s="172"/>
      <c r="B74" s="172" t="s">
        <v>205</v>
      </c>
    </row>
    <row r="75" spans="1:8">
      <c r="A75" s="172"/>
      <c r="B75" s="172"/>
    </row>
    <row r="76" spans="1:8" ht="15.75">
      <c r="A76" s="202" t="s">
        <v>206</v>
      </c>
      <c r="B76" s="201" t="s">
        <v>207</v>
      </c>
    </row>
    <row r="77" spans="1:8">
      <c r="A77" s="172"/>
      <c r="E77" s="172"/>
    </row>
    <row r="78" spans="1:8">
      <c r="A78" s="203" t="s">
        <v>342</v>
      </c>
    </row>
    <row r="79" spans="1:8">
      <c r="A79" s="172" t="s">
        <v>209</v>
      </c>
    </row>
    <row r="80" spans="1:8">
      <c r="A80" s="185"/>
    </row>
    <row r="81" spans="1:10">
      <c r="A81" s="185"/>
      <c r="B81" s="274" t="s">
        <v>210</v>
      </c>
    </row>
    <row r="82" spans="1:10">
      <c r="A82"/>
      <c r="B82" s="198" t="s">
        <v>120</v>
      </c>
    </row>
    <row r="83" spans="1:10" ht="15.75">
      <c r="A83"/>
      <c r="B83" s="177" t="s">
        <v>194</v>
      </c>
      <c r="C83" s="173"/>
      <c r="D83" s="361" t="s">
        <v>211</v>
      </c>
      <c r="E83" s="362"/>
      <c r="F83" s="362"/>
      <c r="G83" s="362"/>
      <c r="H83" s="363"/>
      <c r="I83" s="205"/>
      <c r="J83" s="173"/>
    </row>
    <row r="84" spans="1:10" ht="15.75">
      <c r="A84" s="138" t="s">
        <v>0</v>
      </c>
      <c r="B84" s="177" t="s">
        <v>161</v>
      </c>
      <c r="C84" s="173"/>
      <c r="D84" s="177" t="s">
        <v>1</v>
      </c>
      <c r="E84" s="177" t="s">
        <v>212</v>
      </c>
      <c r="F84" s="207" t="s">
        <v>213</v>
      </c>
      <c r="G84" s="207" t="s">
        <v>214</v>
      </c>
      <c r="H84" s="177" t="s">
        <v>215</v>
      </c>
      <c r="I84" s="173"/>
      <c r="J84" s="138" t="s">
        <v>216</v>
      </c>
    </row>
    <row r="85" spans="1:10" ht="15.75">
      <c r="A85" s="141" t="s">
        <v>7</v>
      </c>
      <c r="B85" s="141" t="s">
        <v>8</v>
      </c>
      <c r="C85" s="173"/>
      <c r="D85" s="141" t="s">
        <v>8</v>
      </c>
      <c r="E85" s="141" t="s">
        <v>8</v>
      </c>
      <c r="F85" s="141" t="s">
        <v>8</v>
      </c>
      <c r="G85" s="141" t="s">
        <v>8</v>
      </c>
      <c r="H85" s="141" t="s">
        <v>8</v>
      </c>
      <c r="I85" s="173"/>
      <c r="J85" s="177" t="s">
        <v>8</v>
      </c>
    </row>
    <row r="86" spans="1:10">
      <c r="A86" s="269" t="s">
        <v>148</v>
      </c>
      <c r="B86" s="236">
        <f t="shared" ref="B86:B87" si="1">H65</f>
        <v>1.2876457059404955</v>
      </c>
      <c r="C86" s="197" t="s">
        <v>217</v>
      </c>
      <c r="D86" s="209">
        <f t="shared" ref="D86:H87" si="2">B27</f>
        <v>7.2999999999999995E-2</v>
      </c>
      <c r="E86" s="209">
        <f t="shared" si="2"/>
        <v>4.0333333333333332E-3</v>
      </c>
      <c r="F86" s="258">
        <f t="shared" si="2"/>
        <v>1.2E-2</v>
      </c>
      <c r="G86" s="258">
        <f t="shared" si="2"/>
        <v>1.9E-3</v>
      </c>
      <c r="H86" s="258">
        <f t="shared" si="2"/>
        <v>1.6999999999999999E-3</v>
      </c>
      <c r="I86" s="197" t="s">
        <v>197</v>
      </c>
      <c r="J86" s="310">
        <f>SUM(B86,D86,E86,F86,G86,H86)</f>
        <v>1.3802790392738289</v>
      </c>
    </row>
    <row r="87" spans="1:10" ht="15" customHeight="1">
      <c r="A87" s="269" t="s">
        <v>42</v>
      </c>
      <c r="B87" s="211">
        <f t="shared" si="1"/>
        <v>1.2918293539025456</v>
      </c>
      <c r="C87" s="213"/>
      <c r="D87" s="9">
        <f t="shared" si="2"/>
        <v>6.0333333333333329E-2</v>
      </c>
      <c r="E87" s="272">
        <f t="shared" si="2"/>
        <v>4.0333333333333332E-3</v>
      </c>
      <c r="F87" s="272">
        <f>D28</f>
        <v>2.8000000000000001E-2</v>
      </c>
      <c r="G87" s="272">
        <f>E28</f>
        <v>3.2000000000000002E-3</v>
      </c>
      <c r="H87" s="238">
        <f>F28</f>
        <v>4.4999999999999997E-3</v>
      </c>
      <c r="I87" s="173"/>
      <c r="J87" s="310">
        <f>SUM(B87,D87,E87,F87,G87,H87)</f>
        <v>1.3918960205692124</v>
      </c>
    </row>
  </sheetData>
  <mergeCells count="16">
    <mergeCell ref="A21:G21"/>
    <mergeCell ref="A22:G22"/>
    <mergeCell ref="A3:G3"/>
    <mergeCell ref="A4:G4"/>
    <mergeCell ref="A5:G5"/>
    <mergeCell ref="G8:G9"/>
    <mergeCell ref="B10:G10"/>
    <mergeCell ref="F11:F13"/>
    <mergeCell ref="G11:G13"/>
    <mergeCell ref="D83:H83"/>
    <mergeCell ref="A47:A48"/>
    <mergeCell ref="B47:B48"/>
    <mergeCell ref="D47:D48"/>
    <mergeCell ref="H47:H48"/>
    <mergeCell ref="A58:H58"/>
    <mergeCell ref="G65:G6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D45" sqref="D45"/>
    </sheetView>
  </sheetViews>
  <sheetFormatPr defaultRowHeight="12.75"/>
  <cols>
    <col min="1" max="1" width="21" style="24" customWidth="1"/>
    <col min="2" max="2" width="9.85546875" style="24" customWidth="1"/>
    <col min="3" max="3" width="14" style="24" customWidth="1"/>
    <col min="4" max="4" width="15.28515625" style="24" customWidth="1"/>
    <col min="5" max="5" width="15.140625" style="24" customWidth="1"/>
    <col min="6" max="6" width="9.7109375" style="24" customWidth="1"/>
    <col min="7" max="7" width="13" style="24" customWidth="1"/>
    <col min="8" max="16384" width="9.140625" style="24"/>
  </cols>
  <sheetData>
    <row r="1" spans="1:8">
      <c r="A1" s="24" t="s">
        <v>105</v>
      </c>
    </row>
    <row r="4" spans="1:8">
      <c r="A4" s="71" t="s">
        <v>0</v>
      </c>
      <c r="B4" s="71" t="s">
        <v>1</v>
      </c>
      <c r="C4" s="71" t="s">
        <v>2</v>
      </c>
      <c r="D4" s="71" t="s">
        <v>3</v>
      </c>
      <c r="E4" s="71" t="s">
        <v>4</v>
      </c>
      <c r="F4" s="71" t="s">
        <v>5</v>
      </c>
      <c r="G4" s="338" t="s">
        <v>6</v>
      </c>
      <c r="H4" s="71" t="s">
        <v>59</v>
      </c>
    </row>
    <row r="5" spans="1:8">
      <c r="A5" s="72" t="s">
        <v>7</v>
      </c>
      <c r="B5" s="72" t="s">
        <v>8</v>
      </c>
      <c r="C5" s="72" t="s">
        <v>8</v>
      </c>
      <c r="D5" s="72" t="s">
        <v>8</v>
      </c>
      <c r="E5" s="72" t="s">
        <v>8</v>
      </c>
      <c r="F5" s="72" t="s">
        <v>8</v>
      </c>
      <c r="G5" s="339"/>
      <c r="H5" s="13" t="s">
        <v>39</v>
      </c>
    </row>
    <row r="6" spans="1:8">
      <c r="A6" s="74">
        <v>170</v>
      </c>
      <c r="B6" s="74">
        <v>3.5000000000000003E-2</v>
      </c>
      <c r="C6" s="74">
        <v>2.7000000000000001E-3</v>
      </c>
      <c r="D6" s="74">
        <v>4.2000000000000003E-2</v>
      </c>
      <c r="E6" s="74">
        <v>1.9E-3</v>
      </c>
      <c r="F6" s="74">
        <v>1.6999999999999999E-3</v>
      </c>
      <c r="G6" s="74" t="s">
        <v>63</v>
      </c>
      <c r="H6" s="91"/>
    </row>
    <row r="7" spans="1:8" ht="15" customHeight="1">
      <c r="A7" s="30">
        <v>176</v>
      </c>
      <c r="B7" s="74">
        <v>0.05</v>
      </c>
      <c r="C7" s="74">
        <v>2.2000000000000001E-3</v>
      </c>
      <c r="D7" s="74" t="s">
        <v>9</v>
      </c>
      <c r="E7" s="74" t="s">
        <v>9</v>
      </c>
      <c r="F7" s="74" t="s">
        <v>9</v>
      </c>
      <c r="G7" s="423" t="s">
        <v>43</v>
      </c>
      <c r="H7" s="91"/>
    </row>
    <row r="8" spans="1:8">
      <c r="A8" s="30">
        <v>176</v>
      </c>
      <c r="B8" s="74">
        <v>0.08</v>
      </c>
      <c r="C8" s="74">
        <v>3.5999999999999999E-3</v>
      </c>
      <c r="D8" s="74" t="s">
        <v>9</v>
      </c>
      <c r="E8" s="74" t="s">
        <v>9</v>
      </c>
      <c r="F8" s="74" t="s">
        <v>9</v>
      </c>
      <c r="G8" s="423"/>
      <c r="H8" s="91"/>
    </row>
    <row r="9" spans="1:8">
      <c r="A9" s="34" t="s">
        <v>64</v>
      </c>
      <c r="B9" s="35">
        <f>AVERAGE(B6:B8)</f>
        <v>5.5E-2</v>
      </c>
      <c r="C9" s="36">
        <f t="shared" ref="C9:F9" si="0">AVERAGE(C6:C8)</f>
        <v>2.8333333333333335E-3</v>
      </c>
      <c r="D9" s="35">
        <f t="shared" si="0"/>
        <v>4.2000000000000003E-2</v>
      </c>
      <c r="E9" s="35">
        <f t="shared" si="0"/>
        <v>1.9E-3</v>
      </c>
      <c r="F9" s="35">
        <f t="shared" si="0"/>
        <v>1.6999999999999999E-3</v>
      </c>
      <c r="G9" s="75"/>
      <c r="H9" s="6">
        <f>SUM(B9:F9)</f>
        <v>0.10343333333333332</v>
      </c>
    </row>
    <row r="10" spans="1:8">
      <c r="A10" s="74">
        <v>235</v>
      </c>
      <c r="B10" s="74">
        <v>0.14399999999999999</v>
      </c>
      <c r="C10" s="74">
        <v>9.1999999999999998E-3</v>
      </c>
      <c r="D10" s="18">
        <v>2.8000000000000001E-2</v>
      </c>
      <c r="E10" s="18">
        <v>3.2000000000000002E-3</v>
      </c>
      <c r="F10" s="18">
        <v>4.4999999999999997E-3</v>
      </c>
      <c r="G10" s="74" t="s">
        <v>47</v>
      </c>
      <c r="H10" s="97"/>
    </row>
    <row r="11" spans="1:8">
      <c r="A11" s="35" t="s">
        <v>12</v>
      </c>
      <c r="B11" s="35">
        <f>B10</f>
        <v>0.14399999999999999</v>
      </c>
      <c r="C11" s="35">
        <f t="shared" ref="C11:F11" si="1">C10</f>
        <v>9.1999999999999998E-3</v>
      </c>
      <c r="D11" s="35">
        <f t="shared" si="1"/>
        <v>2.8000000000000001E-2</v>
      </c>
      <c r="E11" s="35">
        <f t="shared" si="1"/>
        <v>3.2000000000000002E-3</v>
      </c>
      <c r="F11" s="35">
        <f t="shared" si="1"/>
        <v>4.4999999999999997E-3</v>
      </c>
      <c r="G11" s="35"/>
      <c r="H11" s="102">
        <f>SUM(B11:F11)</f>
        <v>0.18890000000000001</v>
      </c>
    </row>
  </sheetData>
  <mergeCells count="2">
    <mergeCell ref="G4:G5"/>
    <mergeCell ref="G7:G8"/>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topLeftCell="D58" workbookViewId="0">
      <selection activeCell="J91" sqref="J91"/>
    </sheetView>
  </sheetViews>
  <sheetFormatPr defaultColWidth="4.7109375" defaultRowHeight="15"/>
  <cols>
    <col min="1" max="8" width="20.7109375" style="135" customWidth="1"/>
    <col min="9" max="9" width="15.7109375" style="135" customWidth="1"/>
    <col min="10" max="12" width="20.7109375" style="135" customWidth="1"/>
    <col min="13" max="13" width="18.7109375" style="135" customWidth="1"/>
    <col min="14" max="14" width="17.28515625" style="135" customWidth="1"/>
    <col min="15" max="15" width="15.7109375" style="278" customWidth="1"/>
    <col min="16" max="25" width="10.7109375" customWidth="1"/>
  </cols>
  <sheetData>
    <row r="1" spans="1:18" ht="15.75">
      <c r="A1" s="133" t="s">
        <v>345</v>
      </c>
      <c r="B1" s="134"/>
      <c r="C1" s="134"/>
      <c r="D1" s="134"/>
      <c r="E1" s="134"/>
      <c r="F1" s="134"/>
      <c r="G1" s="134"/>
      <c r="H1" s="134"/>
      <c r="I1" s="134"/>
    </row>
    <row r="2" spans="1:18" ht="15.75">
      <c r="A2" s="134"/>
      <c r="B2" s="134"/>
      <c r="C2" s="134"/>
      <c r="D2" s="134"/>
      <c r="E2" s="134"/>
      <c r="F2" s="134"/>
      <c r="G2" s="134"/>
      <c r="H2" s="134"/>
      <c r="I2" s="134"/>
    </row>
    <row r="3" spans="1:18" ht="85.5" customHeight="1">
      <c r="A3" s="342" t="s">
        <v>346</v>
      </c>
      <c r="B3" s="342"/>
      <c r="C3" s="342"/>
      <c r="D3" s="342"/>
      <c r="E3" s="342"/>
      <c r="F3" s="342"/>
      <c r="G3" s="342"/>
      <c r="H3" s="134"/>
      <c r="I3" s="134"/>
    </row>
    <row r="4" spans="1:18" ht="78" customHeight="1">
      <c r="A4" s="342" t="s">
        <v>360</v>
      </c>
      <c r="B4" s="342"/>
      <c r="C4" s="342"/>
      <c r="D4" s="342"/>
      <c r="E4" s="342"/>
      <c r="F4" s="342"/>
      <c r="G4" s="342"/>
      <c r="H4" s="134"/>
      <c r="I4" s="134"/>
    </row>
    <row r="5" spans="1:18" ht="59.25" customHeight="1">
      <c r="A5" s="342" t="s">
        <v>118</v>
      </c>
      <c r="B5" s="342"/>
      <c r="C5" s="342"/>
      <c r="D5" s="342"/>
      <c r="E5" s="342"/>
      <c r="F5" s="342"/>
      <c r="G5" s="342"/>
      <c r="H5" s="134"/>
      <c r="I5" s="134"/>
    </row>
    <row r="6" spans="1:18" ht="15.75">
      <c r="A6" s="134"/>
      <c r="B6" s="134"/>
      <c r="C6" s="134"/>
      <c r="D6" s="134"/>
      <c r="E6" s="134"/>
      <c r="F6" s="134"/>
      <c r="G6" s="134"/>
      <c r="H6" s="134"/>
      <c r="I6" s="134"/>
    </row>
    <row r="7" spans="1:18" ht="15.75">
      <c r="A7" s="137" t="s">
        <v>347</v>
      </c>
      <c r="B7" s="134"/>
      <c r="C7" s="134"/>
      <c r="D7" s="134"/>
      <c r="E7" s="134"/>
      <c r="F7" s="134"/>
      <c r="G7" s="134"/>
      <c r="H7" s="134"/>
      <c r="I7" s="134"/>
    </row>
    <row r="8" spans="1:18">
      <c r="A8" s="138" t="s">
        <v>0</v>
      </c>
      <c r="B8" s="138" t="s">
        <v>120</v>
      </c>
      <c r="C8" s="138" t="s">
        <v>121</v>
      </c>
      <c r="D8" s="139" t="s">
        <v>122</v>
      </c>
      <c r="E8" s="138" t="s">
        <v>123</v>
      </c>
      <c r="F8" s="140" t="s">
        <v>124</v>
      </c>
      <c r="G8" s="343" t="s">
        <v>6</v>
      </c>
      <c r="H8" s="304"/>
      <c r="I8" s="304"/>
      <c r="J8" s="304"/>
      <c r="K8" s="304"/>
      <c r="L8" s="304"/>
      <c r="M8" s="304"/>
      <c r="N8" s="304"/>
      <c r="O8" s="304"/>
      <c r="P8" s="304"/>
      <c r="Q8" s="304"/>
      <c r="R8" s="228"/>
    </row>
    <row r="9" spans="1:18">
      <c r="A9" s="141" t="s">
        <v>7</v>
      </c>
      <c r="B9" s="141" t="s">
        <v>125</v>
      </c>
      <c r="C9" s="142" t="s">
        <v>126</v>
      </c>
      <c r="D9" s="273" t="s">
        <v>127</v>
      </c>
      <c r="E9" s="144" t="s">
        <v>128</v>
      </c>
      <c r="F9" s="145" t="s">
        <v>129</v>
      </c>
      <c r="G9" s="400"/>
      <c r="H9" s="304"/>
      <c r="I9" s="304"/>
      <c r="J9" s="304"/>
      <c r="K9" s="304"/>
      <c r="L9" s="304"/>
      <c r="M9" s="304"/>
      <c r="N9" s="304"/>
      <c r="O9" s="304"/>
      <c r="P9" s="304"/>
      <c r="Q9" s="304"/>
    </row>
    <row r="10" spans="1:18">
      <c r="A10" s="148">
        <v>170</v>
      </c>
      <c r="B10" s="311">
        <v>1.59</v>
      </c>
      <c r="C10" s="312" t="s">
        <v>138</v>
      </c>
      <c r="D10" s="312" t="s">
        <v>348</v>
      </c>
      <c r="E10" s="312">
        <v>42</v>
      </c>
      <c r="F10" s="312" t="s">
        <v>140</v>
      </c>
      <c r="G10" s="192" t="s">
        <v>63</v>
      </c>
      <c r="H10" s="308"/>
      <c r="I10" s="308"/>
      <c r="J10" s="308"/>
      <c r="K10" s="308"/>
      <c r="L10" s="308"/>
      <c r="M10" s="308"/>
      <c r="N10" s="308"/>
      <c r="O10" s="308"/>
      <c r="P10" s="309"/>
      <c r="Q10" s="309"/>
    </row>
    <row r="11" spans="1:18">
      <c r="A11" s="313">
        <v>170</v>
      </c>
      <c r="B11" s="314">
        <v>1.7949999999999999</v>
      </c>
      <c r="C11" s="312" t="s">
        <v>266</v>
      </c>
      <c r="D11" s="312" t="s">
        <v>238</v>
      </c>
      <c r="E11" s="312">
        <v>29</v>
      </c>
      <c r="F11" s="425" t="s">
        <v>140</v>
      </c>
      <c r="G11" s="349">
        <v>2</v>
      </c>
      <c r="H11" s="308"/>
      <c r="I11" s="308"/>
      <c r="J11" s="308"/>
      <c r="K11" s="308"/>
      <c r="L11" s="308"/>
      <c r="M11" s="308"/>
      <c r="N11" s="308"/>
      <c r="O11" s="308"/>
      <c r="P11" s="228"/>
      <c r="Q11" s="228"/>
    </row>
    <row r="12" spans="1:18">
      <c r="A12" s="313">
        <v>170</v>
      </c>
      <c r="B12" s="314">
        <v>1.925</v>
      </c>
      <c r="C12" s="312" t="s">
        <v>266</v>
      </c>
      <c r="D12" s="312" t="s">
        <v>349</v>
      </c>
      <c r="E12" s="312">
        <v>28</v>
      </c>
      <c r="F12" s="426"/>
      <c r="G12" s="351"/>
      <c r="H12" s="308"/>
      <c r="I12" s="308"/>
      <c r="J12" s="308"/>
      <c r="K12" s="308"/>
      <c r="L12" s="308"/>
      <c r="M12" s="308"/>
      <c r="N12" s="308"/>
      <c r="O12" s="308"/>
      <c r="P12" s="228"/>
      <c r="Q12" s="228"/>
    </row>
    <row r="13" spans="1:18">
      <c r="A13" s="148">
        <v>176</v>
      </c>
      <c r="B13" s="315">
        <v>1.29</v>
      </c>
      <c r="C13" s="20" t="s">
        <v>350</v>
      </c>
      <c r="D13" s="274" t="s">
        <v>351</v>
      </c>
      <c r="E13" s="277">
        <v>55</v>
      </c>
      <c r="F13" s="424" t="s">
        <v>132</v>
      </c>
      <c r="G13" s="349" t="s">
        <v>284</v>
      </c>
      <c r="H13" s="308"/>
      <c r="I13" s="308"/>
      <c r="J13" s="308"/>
      <c r="K13" s="308"/>
      <c r="L13" s="308"/>
      <c r="M13" s="308"/>
      <c r="N13" s="308"/>
      <c r="O13" s="308"/>
      <c r="P13" s="309"/>
      <c r="Q13" s="309"/>
    </row>
    <row r="14" spans="1:18">
      <c r="A14" s="148">
        <v>176</v>
      </c>
      <c r="B14" s="315">
        <v>1.54</v>
      </c>
      <c r="C14" s="20" t="s">
        <v>350</v>
      </c>
      <c r="D14" s="274" t="s">
        <v>352</v>
      </c>
      <c r="E14" s="19">
        <v>57</v>
      </c>
      <c r="F14" s="348"/>
      <c r="G14" s="351"/>
      <c r="H14" s="308"/>
      <c r="I14" s="308"/>
      <c r="J14" s="308"/>
      <c r="K14" s="308"/>
      <c r="L14" s="308"/>
      <c r="M14" s="308"/>
      <c r="N14" s="308"/>
      <c r="O14" s="308"/>
      <c r="P14" s="309"/>
      <c r="Q14" s="309"/>
    </row>
    <row r="15" spans="1:18">
      <c r="A15" s="148">
        <v>176</v>
      </c>
      <c r="B15" s="316">
        <v>1.4</v>
      </c>
      <c r="C15" s="20" t="s">
        <v>350</v>
      </c>
      <c r="D15" s="274" t="s">
        <v>353</v>
      </c>
      <c r="E15" s="317">
        <v>58.5</v>
      </c>
      <c r="F15" s="424" t="s">
        <v>132</v>
      </c>
      <c r="G15" s="349" t="s">
        <v>133</v>
      </c>
      <c r="H15" s="308"/>
      <c r="I15" s="308"/>
      <c r="J15" s="308"/>
      <c r="K15" s="308"/>
      <c r="L15" s="308"/>
      <c r="M15" s="308"/>
      <c r="N15" s="308"/>
      <c r="O15" s="308"/>
      <c r="P15" s="309"/>
      <c r="Q15" s="309"/>
    </row>
    <row r="16" spans="1:18">
      <c r="A16" s="148">
        <v>176</v>
      </c>
      <c r="B16" s="316">
        <v>1.3</v>
      </c>
      <c r="C16" s="20" t="s">
        <v>350</v>
      </c>
      <c r="D16" s="274" t="s">
        <v>354</v>
      </c>
      <c r="E16" s="317">
        <v>57.1</v>
      </c>
      <c r="F16" s="348"/>
      <c r="G16" s="351"/>
      <c r="H16" s="308"/>
      <c r="I16" s="308"/>
      <c r="J16" s="308"/>
      <c r="K16" s="308"/>
      <c r="L16" s="308"/>
      <c r="M16" s="308"/>
      <c r="N16" s="308"/>
      <c r="O16" s="308"/>
      <c r="P16" s="309"/>
      <c r="Q16" s="309"/>
    </row>
    <row r="17" spans="1:23" ht="15.95" customHeight="1">
      <c r="A17" s="148">
        <v>235</v>
      </c>
      <c r="B17" s="316">
        <v>3</v>
      </c>
      <c r="C17" s="157" t="s">
        <v>231</v>
      </c>
      <c r="D17" s="274" t="s">
        <v>355</v>
      </c>
      <c r="E17" s="157">
        <v>19</v>
      </c>
      <c r="F17" s="157" t="s">
        <v>140</v>
      </c>
      <c r="G17" s="276" t="s">
        <v>47</v>
      </c>
      <c r="H17" s="308"/>
      <c r="I17" s="308"/>
      <c r="J17" s="308"/>
      <c r="K17" s="308"/>
      <c r="L17" s="308"/>
      <c r="M17" s="308"/>
      <c r="N17" s="308"/>
      <c r="O17" s="308"/>
      <c r="P17" s="309"/>
      <c r="Q17" s="309"/>
    </row>
    <row r="18" spans="1:23" ht="15.95" customHeight="1">
      <c r="A18" s="231" t="s">
        <v>336</v>
      </c>
      <c r="B18" s="307"/>
      <c r="C18" s="307"/>
      <c r="D18" s="307"/>
      <c r="E18" s="307"/>
      <c r="F18" s="307"/>
      <c r="G18" s="288"/>
      <c r="H18" s="308"/>
      <c r="I18" s="308"/>
      <c r="J18" s="308"/>
      <c r="K18" s="308"/>
      <c r="L18" s="308"/>
      <c r="M18" s="308"/>
      <c r="N18" s="308"/>
      <c r="O18" s="308"/>
      <c r="P18" s="309"/>
      <c r="Q18" s="309"/>
    </row>
    <row r="19" spans="1:23" ht="15.95" customHeight="1">
      <c r="A19" s="307"/>
      <c r="B19" s="307"/>
      <c r="C19" s="307"/>
      <c r="D19" s="307"/>
      <c r="E19" s="307"/>
      <c r="F19" s="307"/>
      <c r="G19" s="307"/>
      <c r="H19" s="307"/>
      <c r="I19" s="318"/>
      <c r="J19" s="319"/>
      <c r="K19" s="319"/>
      <c r="L19" s="319"/>
      <c r="O19" s="320"/>
      <c r="P19" s="321"/>
      <c r="Q19" s="321"/>
      <c r="R19" s="321"/>
      <c r="S19" s="321"/>
      <c r="T19" s="321"/>
      <c r="U19" s="321"/>
      <c r="V19" s="321"/>
      <c r="W19" s="321"/>
    </row>
    <row r="20" spans="1:23" ht="15.95" customHeight="1">
      <c r="A20" s="137" t="s">
        <v>361</v>
      </c>
      <c r="B20" s="161"/>
      <c r="C20" s="163"/>
      <c r="D20" s="163"/>
      <c r="E20" s="163"/>
      <c r="F20" s="163"/>
      <c r="G20" s="163"/>
      <c r="H20" s="164"/>
      <c r="I20" s="164"/>
      <c r="J20" s="164"/>
      <c r="K20" s="319"/>
      <c r="L20" s="319"/>
      <c r="O20" s="320"/>
      <c r="P20" s="321"/>
      <c r="Q20" s="321"/>
      <c r="R20" s="321"/>
      <c r="S20" s="321"/>
      <c r="T20" s="321"/>
      <c r="U20" s="321"/>
      <c r="V20" s="321"/>
      <c r="W20" s="321"/>
    </row>
    <row r="21" spans="1:23" ht="15.95" customHeight="1">
      <c r="A21" s="138" t="s">
        <v>0</v>
      </c>
      <c r="B21" s="138" t="s">
        <v>120</v>
      </c>
      <c r="C21" s="163"/>
      <c r="D21" s="163"/>
      <c r="E21" s="163"/>
      <c r="F21" s="163"/>
      <c r="G21" s="163"/>
      <c r="H21" s="164"/>
      <c r="I21" s="164"/>
      <c r="J21" s="164"/>
      <c r="K21" s="319"/>
      <c r="L21" s="319"/>
      <c r="O21" s="320"/>
      <c r="P21" s="321"/>
      <c r="Q21" s="321"/>
      <c r="R21" s="321"/>
      <c r="S21" s="321"/>
      <c r="T21" s="321"/>
      <c r="U21" s="321"/>
      <c r="V21" s="321"/>
      <c r="W21" s="321"/>
    </row>
    <row r="22" spans="1:23" ht="15.95" customHeight="1">
      <c r="A22" s="141" t="s">
        <v>147</v>
      </c>
      <c r="B22" s="141" t="s">
        <v>125</v>
      </c>
      <c r="C22" s="163"/>
      <c r="D22" s="163"/>
      <c r="E22" s="163"/>
      <c r="F22" s="163"/>
      <c r="G22" s="163"/>
      <c r="H22" s="164"/>
      <c r="I22" s="164"/>
      <c r="J22" s="164"/>
      <c r="K22" s="319"/>
      <c r="L22" s="319"/>
      <c r="O22" s="320"/>
      <c r="P22" s="321"/>
      <c r="Q22" s="321"/>
      <c r="R22" s="321"/>
      <c r="S22" s="321"/>
      <c r="T22" s="321"/>
      <c r="U22" s="321"/>
      <c r="V22" s="321"/>
      <c r="W22" s="321"/>
    </row>
    <row r="23" spans="1:23" ht="15.95" customHeight="1">
      <c r="A23" s="157" t="s">
        <v>148</v>
      </c>
      <c r="B23" s="9">
        <f>AVERAGE(B10:B16)</f>
        <v>1.5485714285714287</v>
      </c>
      <c r="C23" s="166"/>
      <c r="D23" s="355"/>
      <c r="E23" s="355"/>
      <c r="F23" s="355"/>
      <c r="G23" s="163"/>
      <c r="H23" s="164"/>
      <c r="I23" s="164"/>
      <c r="J23" s="164"/>
      <c r="K23" s="319"/>
      <c r="L23" s="319"/>
      <c r="O23" s="320"/>
      <c r="P23" s="321"/>
      <c r="Q23" s="321"/>
      <c r="R23" s="321"/>
      <c r="S23" s="321"/>
      <c r="T23" s="321"/>
      <c r="U23" s="321"/>
      <c r="V23" s="321"/>
      <c r="W23" s="321"/>
    </row>
    <row r="24" spans="1:23" ht="15.95" customHeight="1">
      <c r="A24" s="157" t="s">
        <v>42</v>
      </c>
      <c r="B24" s="9">
        <f>AVERAGE(B17)</f>
        <v>3</v>
      </c>
      <c r="C24" s="166"/>
      <c r="D24" s="355"/>
      <c r="E24" s="355"/>
      <c r="F24" s="355"/>
      <c r="G24" s="163"/>
      <c r="H24" s="164"/>
      <c r="I24" s="164"/>
      <c r="J24" s="164"/>
      <c r="K24" s="319"/>
      <c r="L24" s="319"/>
      <c r="O24" s="320"/>
      <c r="P24" s="321"/>
      <c r="Q24" s="321"/>
      <c r="R24" s="321"/>
      <c r="S24" s="321"/>
      <c r="T24" s="321"/>
      <c r="U24" s="321"/>
      <c r="V24" s="321"/>
      <c r="W24" s="321"/>
    </row>
    <row r="25" spans="1:23" ht="15.95" customHeight="1">
      <c r="A25" s="160" t="s">
        <v>149</v>
      </c>
      <c r="B25" s="166"/>
      <c r="C25" s="166"/>
      <c r="D25" s="270"/>
      <c r="E25" s="270"/>
      <c r="F25" s="270"/>
      <c r="G25" s="163"/>
      <c r="H25" s="164"/>
      <c r="I25" s="164"/>
      <c r="J25" s="164"/>
      <c r="K25" s="319"/>
      <c r="L25" s="319"/>
      <c r="O25" s="320"/>
      <c r="P25" s="321"/>
      <c r="Q25" s="321"/>
      <c r="R25" s="321"/>
      <c r="S25" s="321"/>
      <c r="T25" s="321"/>
      <c r="U25" s="321"/>
      <c r="V25" s="321"/>
      <c r="W25" s="321"/>
    </row>
    <row r="26" spans="1:23" ht="15.95" customHeight="1">
      <c r="A26" s="165"/>
      <c r="B26" s="161"/>
      <c r="C26" s="162"/>
      <c r="D26" s="162"/>
      <c r="E26" s="162"/>
      <c r="F26" s="163"/>
      <c r="G26" s="163"/>
      <c r="H26" s="164"/>
      <c r="I26" s="164"/>
      <c r="J26" s="164"/>
      <c r="K26" s="319"/>
      <c r="L26" s="319"/>
      <c r="O26" s="320"/>
      <c r="P26" s="321"/>
      <c r="Q26" s="321"/>
      <c r="R26" s="321"/>
      <c r="S26" s="321"/>
      <c r="T26" s="321"/>
      <c r="U26" s="321"/>
      <c r="V26" s="321"/>
      <c r="W26" s="321"/>
    </row>
    <row r="27" spans="1:23" ht="15.95" customHeight="1">
      <c r="A27" s="137" t="s">
        <v>362</v>
      </c>
      <c r="E27" s="162"/>
      <c r="F27" s="163"/>
      <c r="G27" s="163"/>
      <c r="H27" s="164"/>
      <c r="I27" s="164"/>
      <c r="J27" s="164"/>
      <c r="K27" s="319"/>
      <c r="L27" s="319"/>
      <c r="O27" s="320"/>
      <c r="P27" s="321"/>
      <c r="Q27" s="321"/>
      <c r="R27" s="321"/>
      <c r="S27" s="321"/>
      <c r="T27" s="321"/>
      <c r="U27" s="321"/>
      <c r="V27" s="321"/>
      <c r="W27" s="321"/>
    </row>
    <row r="28" spans="1:23" ht="15.95" customHeight="1">
      <c r="A28" s="264" t="s">
        <v>0</v>
      </c>
      <c r="B28" s="168" t="s">
        <v>1</v>
      </c>
      <c r="C28" s="168" t="s">
        <v>2</v>
      </c>
      <c r="D28" s="168" t="s">
        <v>3</v>
      </c>
      <c r="E28" s="168" t="s">
        <v>4</v>
      </c>
      <c r="F28" s="168" t="s">
        <v>5</v>
      </c>
      <c r="G28" s="163"/>
      <c r="H28" s="164"/>
      <c r="I28" s="164"/>
      <c r="J28" s="164"/>
      <c r="K28" s="319"/>
      <c r="L28" s="319"/>
      <c r="O28" s="320"/>
      <c r="P28" s="321"/>
      <c r="Q28" s="321"/>
      <c r="R28" s="321"/>
      <c r="S28" s="321"/>
      <c r="T28" s="321"/>
      <c r="U28" s="321"/>
      <c r="V28" s="321"/>
      <c r="W28" s="321"/>
    </row>
    <row r="29" spans="1:23" ht="15.95" customHeight="1">
      <c r="A29" s="265" t="s">
        <v>7</v>
      </c>
      <c r="B29" s="169" t="s">
        <v>8</v>
      </c>
      <c r="C29" s="169" t="s">
        <v>8</v>
      </c>
      <c r="D29" s="169" t="s">
        <v>8</v>
      </c>
      <c r="E29" s="169" t="s">
        <v>8</v>
      </c>
      <c r="F29" s="169" t="s">
        <v>8</v>
      </c>
      <c r="G29" s="163"/>
      <c r="H29" s="164"/>
      <c r="I29" s="164"/>
      <c r="J29" s="164"/>
      <c r="K29" s="319"/>
      <c r="L29" s="319"/>
      <c r="O29" s="320"/>
      <c r="P29" s="321"/>
      <c r="Q29" s="321"/>
      <c r="R29" s="321"/>
      <c r="S29" s="321"/>
      <c r="T29" s="321"/>
      <c r="U29" s="321"/>
      <c r="V29" s="321"/>
      <c r="W29" s="321"/>
    </row>
    <row r="30" spans="1:23" ht="15.95" customHeight="1">
      <c r="A30" s="157" t="s">
        <v>148</v>
      </c>
      <c r="B30" s="9">
        <f>'Ponderosa Pine HAP'!B9</f>
        <v>5.5E-2</v>
      </c>
      <c r="C30" s="9">
        <f>'Ponderosa Pine HAP'!C9</f>
        <v>2.8333333333333335E-3</v>
      </c>
      <c r="D30" s="258">
        <f>'Ponderosa Pine HAP'!D9</f>
        <v>4.2000000000000003E-2</v>
      </c>
      <c r="E30" s="258">
        <f>'Ponderosa Pine HAP'!E9</f>
        <v>1.9E-3</v>
      </c>
      <c r="F30" s="258">
        <f>'Ponderosa Pine HAP'!F9</f>
        <v>1.6999999999999999E-3</v>
      </c>
      <c r="G30" s="163"/>
      <c r="H30" s="164"/>
      <c r="I30" s="164"/>
      <c r="J30" s="164"/>
      <c r="K30" s="319"/>
      <c r="L30" s="319"/>
      <c r="O30" s="320"/>
      <c r="P30" s="321"/>
      <c r="Q30" s="321"/>
      <c r="R30" s="321"/>
      <c r="S30" s="321"/>
      <c r="T30" s="321"/>
      <c r="U30" s="321"/>
      <c r="V30" s="321"/>
      <c r="W30" s="321"/>
    </row>
    <row r="31" spans="1:23" ht="15.95" customHeight="1">
      <c r="A31" s="157" t="s">
        <v>42</v>
      </c>
      <c r="B31" s="9">
        <f>'Ponderosa Pine HAP'!B11</f>
        <v>0.14399999999999999</v>
      </c>
      <c r="C31" s="9">
        <f>'Ponderosa Pine HAP'!C11</f>
        <v>9.1999999999999998E-3</v>
      </c>
      <c r="D31" s="272">
        <f>'Ponderosa Pine HAP'!D11</f>
        <v>2.8000000000000001E-2</v>
      </c>
      <c r="E31" s="272">
        <f>'Ponderosa Pine HAP'!E11</f>
        <v>3.2000000000000002E-3</v>
      </c>
      <c r="F31" s="272">
        <f>'Ponderosa Pine HAP'!F11</f>
        <v>4.4999999999999997E-3</v>
      </c>
      <c r="G31" s="163"/>
      <c r="H31" s="164"/>
      <c r="I31" s="164"/>
      <c r="J31" s="164"/>
      <c r="K31" s="319"/>
      <c r="L31" s="319"/>
      <c r="O31" s="320"/>
      <c r="P31" s="321"/>
      <c r="Q31" s="321"/>
      <c r="R31" s="321"/>
      <c r="S31" s="321"/>
      <c r="T31" s="321"/>
      <c r="U31" s="321"/>
      <c r="V31" s="321"/>
      <c r="W31" s="321"/>
    </row>
    <row r="32" spans="1:23" ht="15.95" customHeight="1">
      <c r="A32" s="160" t="s">
        <v>356</v>
      </c>
      <c r="B32" s="171"/>
      <c r="C32" s="133"/>
      <c r="D32" s="133"/>
      <c r="E32" s="162"/>
      <c r="F32" s="163"/>
      <c r="G32" s="163"/>
      <c r="H32" s="164"/>
      <c r="I32" s="164"/>
      <c r="J32" s="164"/>
      <c r="K32" s="319"/>
      <c r="L32" s="319"/>
      <c r="O32" s="320"/>
      <c r="P32" s="321"/>
      <c r="Q32" s="321"/>
      <c r="R32" s="321"/>
      <c r="S32" s="321"/>
      <c r="T32" s="321"/>
      <c r="U32" s="321"/>
      <c r="V32" s="321"/>
      <c r="W32" s="321"/>
    </row>
    <row r="33" spans="1:23" ht="15.95" customHeight="1">
      <c r="A33" s="172"/>
      <c r="E33" s="162"/>
      <c r="F33" s="163"/>
      <c r="G33" s="163"/>
      <c r="H33" s="164"/>
      <c r="I33" s="164"/>
      <c r="J33" s="164"/>
      <c r="K33" s="319"/>
      <c r="L33" s="319"/>
      <c r="O33" s="320"/>
      <c r="P33" s="321"/>
      <c r="Q33" s="321"/>
      <c r="R33" s="321"/>
      <c r="S33" s="321"/>
      <c r="T33" s="321"/>
      <c r="U33" s="321"/>
      <c r="V33" s="321"/>
      <c r="W33" s="321"/>
    </row>
    <row r="34" spans="1:23" ht="15.95" customHeight="1">
      <c r="A34" s="137" t="s">
        <v>357</v>
      </c>
      <c r="B34" s="173"/>
      <c r="C34" s="173"/>
      <c r="D34" s="173"/>
      <c r="E34" s="173"/>
      <c r="F34" s="173"/>
      <c r="G34" s="173"/>
      <c r="H34" s="173"/>
      <c r="K34" s="319"/>
      <c r="L34" s="319"/>
      <c r="O34" s="320"/>
      <c r="P34" s="321"/>
      <c r="Q34" s="321"/>
      <c r="R34" s="321"/>
      <c r="S34" s="321"/>
      <c r="T34" s="321"/>
      <c r="U34" s="321"/>
      <c r="V34" s="321"/>
      <c r="W34" s="321"/>
    </row>
    <row r="35" spans="1:23" ht="15.95" customHeight="1">
      <c r="A35" s="172" t="s">
        <v>153</v>
      </c>
      <c r="H35" s="173"/>
      <c r="K35" s="319"/>
      <c r="L35" s="319"/>
      <c r="O35" s="320"/>
      <c r="P35" s="321"/>
      <c r="Q35" s="321"/>
      <c r="R35" s="321"/>
      <c r="S35" s="321"/>
      <c r="T35" s="321"/>
      <c r="U35" s="321"/>
      <c r="V35" s="321"/>
      <c r="W35" s="321"/>
    </row>
    <row r="36" spans="1:23" ht="15.95" customHeight="1">
      <c r="A36" s="174" t="s">
        <v>154</v>
      </c>
      <c r="B36" s="172" t="s">
        <v>155</v>
      </c>
      <c r="H36" s="173"/>
      <c r="K36" s="319"/>
      <c r="L36" s="319"/>
      <c r="O36" s="320"/>
      <c r="P36" s="321"/>
      <c r="Q36" s="321"/>
      <c r="R36" s="321"/>
      <c r="S36" s="321"/>
      <c r="T36" s="321"/>
      <c r="U36" s="321"/>
      <c r="V36" s="321"/>
      <c r="W36" s="321"/>
    </row>
    <row r="37" spans="1:23" ht="15.95" customHeight="1">
      <c r="A37" s="174"/>
      <c r="B37" s="172" t="s">
        <v>156</v>
      </c>
      <c r="H37" s="173"/>
      <c r="K37" s="319"/>
      <c r="L37" s="319"/>
      <c r="O37" s="320"/>
      <c r="P37" s="321"/>
      <c r="Q37" s="321"/>
      <c r="R37" s="321"/>
      <c r="S37" s="321"/>
      <c r="T37" s="321"/>
      <c r="U37" s="321"/>
      <c r="V37" s="321"/>
      <c r="W37" s="321"/>
    </row>
    <row r="38" spans="1:23" ht="15.95" customHeight="1">
      <c r="A38" s="172"/>
      <c r="B38" s="172" t="s">
        <v>157</v>
      </c>
      <c r="H38" s="173"/>
      <c r="K38" s="319"/>
      <c r="L38" s="319"/>
      <c r="O38" s="320"/>
      <c r="P38" s="321"/>
      <c r="Q38" s="321"/>
      <c r="R38" s="321"/>
      <c r="S38" s="321"/>
      <c r="T38" s="321"/>
      <c r="U38" s="321"/>
      <c r="V38" s="321"/>
      <c r="W38" s="321"/>
    </row>
    <row r="39" spans="1:23" ht="15.95" customHeight="1">
      <c r="A39" s="172"/>
      <c r="B39" s="172" t="s">
        <v>158</v>
      </c>
      <c r="H39" s="173"/>
      <c r="K39" s="319"/>
      <c r="L39" s="319"/>
      <c r="O39" s="320"/>
      <c r="P39" s="321"/>
      <c r="Q39" s="321"/>
      <c r="R39" s="321"/>
      <c r="S39" s="321"/>
      <c r="T39" s="321"/>
      <c r="U39" s="321"/>
      <c r="V39" s="321"/>
      <c r="W39" s="321"/>
    </row>
    <row r="40" spans="1:23" ht="15.95" customHeight="1">
      <c r="A40" s="172"/>
      <c r="B40" s="172" t="s">
        <v>159</v>
      </c>
      <c r="H40" s="173"/>
      <c r="K40" s="319"/>
      <c r="L40" s="319"/>
      <c r="O40" s="320"/>
      <c r="P40" s="321"/>
      <c r="Q40" s="321"/>
      <c r="R40" s="321"/>
      <c r="S40" s="321"/>
      <c r="T40" s="321"/>
      <c r="U40" s="321"/>
      <c r="V40" s="321"/>
      <c r="W40" s="321"/>
    </row>
    <row r="41" spans="1:23" ht="15.95" customHeight="1">
      <c r="A41" s="172"/>
      <c r="B41" s="172" t="s">
        <v>160</v>
      </c>
      <c r="H41" s="173"/>
      <c r="K41" s="319"/>
      <c r="L41" s="319"/>
      <c r="O41" s="320"/>
      <c r="P41" s="321"/>
      <c r="Q41" s="321"/>
      <c r="R41" s="321"/>
      <c r="S41" s="321"/>
      <c r="T41" s="321"/>
      <c r="U41" s="321"/>
      <c r="V41" s="321"/>
      <c r="W41" s="321"/>
    </row>
    <row r="42" spans="1:23" ht="15.95" customHeight="1">
      <c r="A42" s="175"/>
      <c r="B42" s="173"/>
      <c r="C42" s="173"/>
      <c r="D42" s="173"/>
      <c r="E42" s="173"/>
      <c r="F42" s="173"/>
      <c r="G42" s="173"/>
      <c r="K42" s="319"/>
      <c r="L42" s="319"/>
      <c r="O42" s="320"/>
      <c r="P42" s="321"/>
      <c r="Q42" s="321"/>
      <c r="R42" s="321"/>
      <c r="S42" s="321"/>
      <c r="T42" s="321"/>
      <c r="U42" s="321"/>
      <c r="V42" s="321"/>
      <c r="W42" s="321"/>
    </row>
    <row r="43" spans="1:23" ht="15.95" customHeight="1">
      <c r="A43" s="138" t="s">
        <v>0</v>
      </c>
      <c r="B43" s="138" t="s">
        <v>1</v>
      </c>
      <c r="C43" s="138" t="s">
        <v>2</v>
      </c>
      <c r="D43" s="138" t="s">
        <v>3</v>
      </c>
      <c r="E43" s="138" t="s">
        <v>4</v>
      </c>
      <c r="F43" s="138" t="s">
        <v>5</v>
      </c>
      <c r="G43" s="173"/>
      <c r="H43" s="266" t="s">
        <v>161</v>
      </c>
      <c r="K43" s="319"/>
      <c r="L43" s="319"/>
      <c r="O43" s="320"/>
      <c r="P43" s="321"/>
      <c r="Q43" s="321"/>
      <c r="R43" s="321"/>
      <c r="S43" s="321"/>
      <c r="T43" s="321"/>
      <c r="U43" s="321"/>
      <c r="V43" s="321"/>
      <c r="W43" s="321"/>
    </row>
    <row r="44" spans="1:23" ht="15.95" customHeight="1">
      <c r="A44" s="177" t="s">
        <v>162</v>
      </c>
      <c r="B44" s="178" t="s">
        <v>163</v>
      </c>
      <c r="C44" s="177" t="s">
        <v>163</v>
      </c>
      <c r="D44" s="177" t="s">
        <v>163</v>
      </c>
      <c r="E44" s="177" t="s">
        <v>163</v>
      </c>
      <c r="F44" s="177" t="s">
        <v>163</v>
      </c>
      <c r="G44" s="173"/>
      <c r="H44" s="177" t="s">
        <v>163</v>
      </c>
      <c r="K44" s="319"/>
      <c r="L44" s="319"/>
      <c r="O44" s="320"/>
      <c r="P44" s="321"/>
      <c r="Q44" s="321"/>
      <c r="R44" s="321"/>
      <c r="S44" s="321"/>
      <c r="T44" s="321"/>
      <c r="U44" s="321"/>
      <c r="V44" s="321"/>
      <c r="W44" s="321"/>
    </row>
    <row r="45" spans="1:23" ht="15.95" customHeight="1">
      <c r="A45" s="141" t="s">
        <v>82</v>
      </c>
      <c r="B45" s="141" t="s">
        <v>8</v>
      </c>
      <c r="C45" s="141" t="s">
        <v>8</v>
      </c>
      <c r="D45" s="141" t="s">
        <v>8</v>
      </c>
      <c r="E45" s="141" t="s">
        <v>8</v>
      </c>
      <c r="F45" s="141" t="s">
        <v>8</v>
      </c>
      <c r="G45" s="173"/>
      <c r="H45" s="141" t="s">
        <v>8</v>
      </c>
      <c r="K45" s="319"/>
      <c r="L45" s="319"/>
      <c r="O45" s="320"/>
      <c r="P45" s="321"/>
      <c r="Q45" s="321"/>
      <c r="R45" s="321"/>
      <c r="S45" s="321"/>
      <c r="T45" s="321"/>
      <c r="U45" s="321"/>
      <c r="V45" s="321"/>
      <c r="W45" s="321"/>
    </row>
    <row r="46" spans="1:23" ht="15.95" customHeight="1">
      <c r="A46" s="269" t="s">
        <v>148</v>
      </c>
      <c r="B46" s="272">
        <f>B52*B30*C58/C52*E52/E58</f>
        <v>1.4844129579926344E-2</v>
      </c>
      <c r="C46" s="181">
        <f>B53*C30*C58/C53*E53/E58</f>
        <v>0</v>
      </c>
      <c r="D46" s="258">
        <f>B54*D30*C58/C54*E54/E58</f>
        <v>1.1451251901119107E-2</v>
      </c>
      <c r="E46" s="258">
        <f>B55*E30*C58/C55*E55/E58</f>
        <v>7.779879062944433E-4</v>
      </c>
      <c r="F46" s="258">
        <f>B56*F30*C58/C56*E56/E58</f>
        <v>7.2112275256849302E-4</v>
      </c>
      <c r="G46" s="182" t="s">
        <v>164</v>
      </c>
      <c r="H46" s="237">
        <f>SUM(B46,C46,D46,E46,F46)</f>
        <v>2.7794492139908387E-2</v>
      </c>
      <c r="K46" s="319"/>
      <c r="L46" s="319"/>
      <c r="O46" s="320"/>
      <c r="P46" s="321"/>
      <c r="Q46" s="321"/>
      <c r="R46" s="321"/>
      <c r="S46" s="321"/>
      <c r="T46" s="321"/>
      <c r="U46" s="321"/>
      <c r="V46" s="321"/>
      <c r="W46" s="321"/>
    </row>
    <row r="47" spans="1:23" ht="15.95" customHeight="1">
      <c r="A47" s="269" t="s">
        <v>42</v>
      </c>
      <c r="B47" s="272">
        <f>B52*B31*C58/C52*E52/E58</f>
        <v>3.8864630172898061E-2</v>
      </c>
      <c r="C47" s="181">
        <f>B53*C31*C58/C53*E53/E58</f>
        <v>0</v>
      </c>
      <c r="D47" s="238">
        <f>B54*D31*C58/C54*E54/E58</f>
        <v>7.6341679340794048E-3</v>
      </c>
      <c r="E47" s="238">
        <f>B55*E31*C58/C55*E55/E58</f>
        <v>1.3102954211274833E-3</v>
      </c>
      <c r="F47" s="238">
        <f>B56*F31*C58/C56*E56/E58</f>
        <v>1.9088543450342466E-3</v>
      </c>
      <c r="G47" s="213"/>
      <c r="H47" s="237">
        <f>SUM(B47,C47,D46,E46,F46)</f>
        <v>5.1814992732880101E-2</v>
      </c>
      <c r="K47" s="319"/>
      <c r="L47" s="319"/>
      <c r="O47" s="320"/>
      <c r="P47" s="321"/>
      <c r="Q47" s="321"/>
      <c r="R47" s="321"/>
      <c r="S47" s="321"/>
      <c r="T47" s="321"/>
      <c r="U47" s="321"/>
      <c r="V47" s="321"/>
      <c r="W47" s="321"/>
    </row>
    <row r="48" spans="1:23" ht="15.95" customHeight="1">
      <c r="A48" s="175"/>
      <c r="K48" s="319"/>
      <c r="L48" s="319"/>
      <c r="O48" s="320"/>
      <c r="P48" s="321"/>
      <c r="Q48" s="321"/>
      <c r="R48" s="321"/>
      <c r="S48" s="321"/>
      <c r="T48" s="321"/>
      <c r="U48" s="321"/>
      <c r="V48" s="321"/>
      <c r="W48" s="321"/>
    </row>
    <row r="49" spans="1:23" ht="15.95" customHeight="1">
      <c r="A49" s="185" t="s">
        <v>165</v>
      </c>
      <c r="K49" s="319"/>
      <c r="L49" s="319"/>
      <c r="O49" s="320"/>
      <c r="P49" s="321"/>
      <c r="Q49" s="321"/>
      <c r="R49" s="321"/>
      <c r="S49" s="321"/>
      <c r="T49" s="321"/>
      <c r="U49" s="321"/>
      <c r="V49" s="321"/>
      <c r="W49" s="321"/>
    </row>
    <row r="50" spans="1:23" ht="15.95" customHeight="1">
      <c r="A50" s="343" t="s">
        <v>166</v>
      </c>
      <c r="B50" s="343" t="s">
        <v>167</v>
      </c>
      <c r="C50" s="266" t="s">
        <v>168</v>
      </c>
      <c r="D50" s="343" t="s">
        <v>169</v>
      </c>
      <c r="E50" s="266" t="s">
        <v>170</v>
      </c>
      <c r="F50" s="266" t="s">
        <v>171</v>
      </c>
      <c r="G50" s="266" t="s">
        <v>172</v>
      </c>
      <c r="H50" s="343" t="s">
        <v>6</v>
      </c>
      <c r="K50" s="319"/>
      <c r="L50" s="319"/>
      <c r="O50" s="320"/>
      <c r="P50" s="321"/>
      <c r="Q50" s="321"/>
      <c r="R50" s="321"/>
      <c r="S50" s="321"/>
      <c r="T50" s="321"/>
      <c r="U50" s="321"/>
      <c r="V50" s="321"/>
      <c r="W50" s="321"/>
    </row>
    <row r="51" spans="1:23" ht="15.95" customHeight="1">
      <c r="A51" s="364"/>
      <c r="B51" s="364"/>
      <c r="C51" s="267" t="s">
        <v>173</v>
      </c>
      <c r="D51" s="364"/>
      <c r="E51" s="273" t="s">
        <v>174</v>
      </c>
      <c r="F51" s="273" t="s">
        <v>174</v>
      </c>
      <c r="G51" s="273" t="s">
        <v>174</v>
      </c>
      <c r="H51" s="364"/>
      <c r="K51" s="319"/>
      <c r="L51" s="319"/>
      <c r="O51" s="320"/>
      <c r="P51" s="321"/>
      <c r="Q51" s="321"/>
      <c r="R51" s="321"/>
      <c r="S51" s="321"/>
      <c r="T51" s="321"/>
      <c r="U51" s="321"/>
      <c r="V51" s="321"/>
      <c r="W51" s="321"/>
    </row>
    <row r="52" spans="1:23" ht="15.95" customHeight="1">
      <c r="A52" s="188" t="s">
        <v>1</v>
      </c>
      <c r="B52" s="274">
        <v>0.72</v>
      </c>
      <c r="C52" s="274">
        <f>(E52*C58)+(F52*C59)+(G52*C60)</f>
        <v>32.042000000000002</v>
      </c>
      <c r="D52" s="274" t="s">
        <v>175</v>
      </c>
      <c r="E52" s="274">
        <v>1</v>
      </c>
      <c r="F52" s="274">
        <v>4</v>
      </c>
      <c r="G52" s="274">
        <v>1</v>
      </c>
      <c r="H52" s="274">
        <v>1</v>
      </c>
      <c r="K52" s="319"/>
      <c r="L52" s="319"/>
      <c r="O52" s="320"/>
      <c r="P52" s="321"/>
      <c r="Q52" s="321"/>
      <c r="R52" s="321"/>
      <c r="S52" s="321"/>
      <c r="T52" s="321"/>
      <c r="U52" s="321"/>
      <c r="V52" s="321"/>
      <c r="W52" s="321"/>
    </row>
    <row r="53" spans="1:23" ht="15.95" customHeight="1">
      <c r="A53" s="188" t="s">
        <v>2</v>
      </c>
      <c r="B53" s="274">
        <v>0</v>
      </c>
      <c r="C53" s="274">
        <f>(E53*C58)+(F53*C59)+(G53*C60)</f>
        <v>30.026199999999999</v>
      </c>
      <c r="D53" s="274" t="s">
        <v>176</v>
      </c>
      <c r="E53" s="274">
        <v>1</v>
      </c>
      <c r="F53" s="274">
        <v>2</v>
      </c>
      <c r="G53" s="274">
        <v>1</v>
      </c>
      <c r="H53" s="274">
        <v>16</v>
      </c>
      <c r="K53" s="319"/>
      <c r="L53" s="319"/>
      <c r="O53" s="320"/>
      <c r="P53" s="321"/>
      <c r="Q53" s="321"/>
      <c r="R53" s="321"/>
      <c r="S53" s="321"/>
      <c r="T53" s="321"/>
      <c r="U53" s="321"/>
      <c r="V53" s="321"/>
      <c r="W53" s="321"/>
    </row>
    <row r="54" spans="1:23" ht="15.95" customHeight="1">
      <c r="A54" s="188" t="s">
        <v>3</v>
      </c>
      <c r="B54" s="190">
        <v>0.5</v>
      </c>
      <c r="C54" s="274">
        <f>(E54*C58)+(F54*C59)+(G54*C60)</f>
        <v>44.052999999999997</v>
      </c>
      <c r="D54" s="274" t="s">
        <v>177</v>
      </c>
      <c r="E54" s="274">
        <v>2</v>
      </c>
      <c r="F54" s="274">
        <v>4</v>
      </c>
      <c r="G54" s="274">
        <v>1</v>
      </c>
      <c r="H54" s="274">
        <v>20</v>
      </c>
      <c r="K54" s="319"/>
      <c r="L54" s="319"/>
      <c r="O54" s="320"/>
      <c r="P54" s="321"/>
      <c r="Q54" s="321"/>
      <c r="R54" s="321"/>
      <c r="S54" s="321"/>
      <c r="T54" s="321"/>
      <c r="U54" s="321"/>
      <c r="V54" s="321"/>
      <c r="W54" s="321"/>
    </row>
    <row r="55" spans="1:23" ht="15.95" customHeight="1">
      <c r="A55" s="188" t="s">
        <v>4</v>
      </c>
      <c r="B55" s="191">
        <v>0.66</v>
      </c>
      <c r="C55" s="274">
        <f>(E55*C58)+(F55*C59)+(G55*C60)</f>
        <v>58.079799999999999</v>
      </c>
      <c r="D55" s="274" t="s">
        <v>178</v>
      </c>
      <c r="E55" s="274">
        <v>3</v>
      </c>
      <c r="F55" s="274">
        <v>6</v>
      </c>
      <c r="G55" s="274">
        <v>1</v>
      </c>
      <c r="H55" s="274">
        <v>20</v>
      </c>
      <c r="K55" s="319"/>
      <c r="L55" s="319"/>
      <c r="O55" s="320"/>
      <c r="P55" s="321"/>
      <c r="Q55" s="321"/>
      <c r="R55" s="321"/>
      <c r="S55" s="321"/>
      <c r="T55" s="321"/>
      <c r="U55" s="321"/>
      <c r="V55" s="321"/>
      <c r="W55" s="321"/>
    </row>
    <row r="56" spans="1:23" ht="15.95" customHeight="1">
      <c r="A56" s="188" t="s">
        <v>5</v>
      </c>
      <c r="B56" s="192">
        <v>0.66</v>
      </c>
      <c r="C56" s="274">
        <f>(E56*C58)+(F56*C59)+(G56*C60)</f>
        <v>56.064</v>
      </c>
      <c r="D56" s="274" t="s">
        <v>179</v>
      </c>
      <c r="E56" s="274">
        <v>3</v>
      </c>
      <c r="F56" s="274">
        <v>4</v>
      </c>
      <c r="G56" s="274">
        <v>1</v>
      </c>
      <c r="H56" s="192">
        <v>20</v>
      </c>
      <c r="K56" s="319"/>
      <c r="L56" s="319"/>
      <c r="O56" s="320"/>
      <c r="P56" s="321"/>
      <c r="Q56" s="321"/>
      <c r="R56" s="321"/>
      <c r="S56" s="321"/>
      <c r="T56" s="321"/>
      <c r="U56" s="321"/>
      <c r="V56" s="321"/>
      <c r="W56" s="321"/>
    </row>
    <row r="57" spans="1:23" ht="15.95" customHeight="1">
      <c r="A57" s="188" t="s">
        <v>180</v>
      </c>
      <c r="B57" s="274">
        <v>1</v>
      </c>
      <c r="C57" s="274">
        <f>(E57*C58)+(F57*C59)</f>
        <v>44.096200000000003</v>
      </c>
      <c r="D57" s="274" t="s">
        <v>181</v>
      </c>
      <c r="E57" s="274">
        <v>3</v>
      </c>
      <c r="F57" s="274">
        <v>8</v>
      </c>
      <c r="G57" s="193">
        <v>0</v>
      </c>
      <c r="H57" s="274">
        <v>16</v>
      </c>
      <c r="K57" s="319"/>
      <c r="L57" s="319"/>
      <c r="O57" s="320"/>
      <c r="P57" s="321"/>
      <c r="Q57" s="321"/>
      <c r="R57" s="321"/>
      <c r="S57" s="321"/>
      <c r="T57" s="321"/>
      <c r="U57" s="321"/>
      <c r="V57" s="321"/>
      <c r="W57" s="321"/>
    </row>
    <row r="58" spans="1:23" ht="15.95" customHeight="1">
      <c r="A58" s="188" t="s">
        <v>182</v>
      </c>
      <c r="B58" s="274" t="s">
        <v>183</v>
      </c>
      <c r="C58" s="194">
        <v>12.010999999999999</v>
      </c>
      <c r="D58" s="274" t="s">
        <v>184</v>
      </c>
      <c r="E58" s="274">
        <v>1</v>
      </c>
      <c r="F58" s="274" t="s">
        <v>183</v>
      </c>
      <c r="G58" s="193" t="s">
        <v>183</v>
      </c>
      <c r="H58" s="274" t="s">
        <v>183</v>
      </c>
      <c r="K58" s="319"/>
      <c r="L58" s="319"/>
      <c r="O58" s="320"/>
      <c r="P58" s="321"/>
      <c r="Q58" s="321"/>
      <c r="R58" s="321"/>
      <c r="S58" s="321"/>
      <c r="T58" s="321"/>
      <c r="U58" s="321"/>
      <c r="V58" s="321"/>
      <c r="W58" s="321"/>
    </row>
    <row r="59" spans="1:23" ht="15.95" customHeight="1">
      <c r="A59" s="195" t="s">
        <v>185</v>
      </c>
      <c r="B59" s="274" t="s">
        <v>183</v>
      </c>
      <c r="C59" s="194">
        <v>1.0079</v>
      </c>
      <c r="D59" s="274" t="s">
        <v>186</v>
      </c>
      <c r="E59" s="274" t="s">
        <v>183</v>
      </c>
      <c r="F59" s="274">
        <v>1</v>
      </c>
      <c r="G59" s="193" t="s">
        <v>183</v>
      </c>
      <c r="H59" s="274" t="s">
        <v>183</v>
      </c>
      <c r="K59" s="319"/>
      <c r="L59" s="319"/>
      <c r="O59" s="320"/>
      <c r="P59" s="321"/>
      <c r="Q59" s="321"/>
      <c r="R59" s="321"/>
      <c r="S59" s="321"/>
      <c r="T59" s="321"/>
      <c r="U59" s="321"/>
      <c r="V59" s="321"/>
      <c r="W59" s="321"/>
    </row>
    <row r="60" spans="1:23" ht="15.95" customHeight="1">
      <c r="A60" s="195" t="s">
        <v>187</v>
      </c>
      <c r="B60" s="274" t="s">
        <v>183</v>
      </c>
      <c r="C60" s="194">
        <v>15.9994</v>
      </c>
      <c r="D60" s="274" t="s">
        <v>188</v>
      </c>
      <c r="E60" s="274" t="s">
        <v>183</v>
      </c>
      <c r="F60" s="274" t="s">
        <v>183</v>
      </c>
      <c r="G60" s="193">
        <v>1</v>
      </c>
      <c r="H60" s="274" t="s">
        <v>183</v>
      </c>
      <c r="K60" s="319"/>
      <c r="L60" s="319"/>
      <c r="O60" s="320"/>
      <c r="P60" s="321"/>
      <c r="Q60" s="321"/>
      <c r="R60" s="321"/>
      <c r="S60" s="321"/>
      <c r="T60" s="321"/>
      <c r="U60" s="321"/>
      <c r="V60" s="321"/>
      <c r="W60" s="321"/>
    </row>
    <row r="61" spans="1:23" ht="32.1" customHeight="1">
      <c r="A61" s="365" t="s">
        <v>189</v>
      </c>
      <c r="B61" s="365"/>
      <c r="C61" s="365"/>
      <c r="D61" s="365"/>
      <c r="E61" s="365"/>
      <c r="F61" s="365"/>
      <c r="G61" s="365"/>
      <c r="H61" s="365"/>
      <c r="K61" s="319"/>
      <c r="L61" s="319"/>
      <c r="O61" s="320"/>
      <c r="P61" s="321"/>
      <c r="Q61" s="321"/>
      <c r="R61" s="321"/>
      <c r="S61" s="321"/>
      <c r="T61" s="321"/>
      <c r="U61" s="321"/>
      <c r="V61" s="321"/>
      <c r="W61" s="321"/>
    </row>
    <row r="62" spans="1:23" ht="15.95" customHeight="1">
      <c r="H62" s="197" t="s">
        <v>310</v>
      </c>
      <c r="K62" s="319"/>
      <c r="L62" s="319"/>
      <c r="O62" s="320"/>
      <c r="P62" s="321"/>
      <c r="Q62" s="321"/>
      <c r="R62" s="321"/>
      <c r="S62" s="321"/>
      <c r="T62" s="321"/>
      <c r="U62" s="321"/>
      <c r="V62" s="321"/>
      <c r="W62" s="321"/>
    </row>
    <row r="63" spans="1:23" ht="15.95" customHeight="1">
      <c r="A63" s="137" t="s">
        <v>358</v>
      </c>
      <c r="K63" s="319"/>
      <c r="L63" s="319"/>
      <c r="O63" s="320"/>
      <c r="P63" s="321"/>
      <c r="Q63" s="321"/>
      <c r="R63" s="321"/>
      <c r="S63" s="321"/>
      <c r="T63" s="321"/>
      <c r="U63" s="321"/>
      <c r="V63" s="321"/>
      <c r="W63" s="321"/>
    </row>
    <row r="64" spans="1:23" ht="15.95" customHeight="1">
      <c r="B64" s="274" t="s">
        <v>191</v>
      </c>
      <c r="D64" s="274" t="s">
        <v>192</v>
      </c>
      <c r="F64" s="198" t="s">
        <v>120</v>
      </c>
      <c r="H64" s="138" t="s">
        <v>120</v>
      </c>
      <c r="K64" s="319"/>
      <c r="L64" s="319"/>
      <c r="O64" s="320"/>
      <c r="P64" s="321"/>
      <c r="Q64" s="321"/>
      <c r="R64" s="321"/>
      <c r="S64" s="321"/>
      <c r="T64" s="321"/>
      <c r="U64" s="321"/>
      <c r="V64" s="321"/>
      <c r="W64" s="321"/>
    </row>
    <row r="65" spans="1:23" ht="15.95" customHeight="1">
      <c r="A65" s="138" t="s">
        <v>0</v>
      </c>
      <c r="B65" s="198" t="s">
        <v>120</v>
      </c>
      <c r="D65" s="266" t="s">
        <v>161</v>
      </c>
      <c r="F65" s="177" t="s">
        <v>193</v>
      </c>
      <c r="H65" s="177" t="s">
        <v>194</v>
      </c>
      <c r="K65" s="319"/>
      <c r="L65" s="319"/>
      <c r="O65" s="320"/>
      <c r="P65" s="321"/>
      <c r="Q65" s="321"/>
      <c r="R65" s="321"/>
      <c r="S65" s="321"/>
      <c r="T65" s="321"/>
      <c r="U65" s="321"/>
      <c r="V65" s="321"/>
      <c r="W65" s="321"/>
    </row>
    <row r="66" spans="1:23" ht="15.95" customHeight="1">
      <c r="A66" s="177" t="s">
        <v>162</v>
      </c>
      <c r="B66" s="199" t="s">
        <v>163</v>
      </c>
      <c r="D66" s="177" t="s">
        <v>163</v>
      </c>
      <c r="F66" s="177" t="s">
        <v>161</v>
      </c>
      <c r="H66" s="177" t="s">
        <v>161</v>
      </c>
      <c r="K66" s="319"/>
      <c r="L66" s="319"/>
      <c r="O66" s="320"/>
      <c r="P66" s="321"/>
      <c r="Q66" s="321"/>
      <c r="R66" s="321"/>
      <c r="S66" s="321"/>
      <c r="T66" s="321"/>
      <c r="U66" s="321"/>
      <c r="V66" s="321"/>
      <c r="W66" s="321"/>
    </row>
    <row r="67" spans="1:23" ht="15.95" customHeight="1">
      <c r="A67" s="141" t="s">
        <v>195</v>
      </c>
      <c r="B67" s="141" t="s">
        <v>8</v>
      </c>
      <c r="D67" s="141" t="s">
        <v>8</v>
      </c>
      <c r="F67" s="141" t="s">
        <v>8</v>
      </c>
      <c r="H67" s="177" t="s">
        <v>8</v>
      </c>
      <c r="K67" s="319"/>
      <c r="L67" s="319"/>
      <c r="O67" s="320"/>
      <c r="P67" s="321"/>
      <c r="Q67" s="321"/>
      <c r="R67" s="321"/>
      <c r="S67" s="321"/>
      <c r="T67" s="321"/>
      <c r="U67" s="321"/>
      <c r="V67" s="321"/>
      <c r="W67" s="321"/>
    </row>
    <row r="68" spans="1:23" ht="15.95" customHeight="1">
      <c r="A68" s="269" t="s">
        <v>148</v>
      </c>
      <c r="B68" s="237">
        <f t="shared" ref="B68:B69" si="0">B23</f>
        <v>1.5485714285714287</v>
      </c>
      <c r="C68" s="197" t="s">
        <v>196</v>
      </c>
      <c r="D68" s="237">
        <f>H46</f>
        <v>2.7794492139908387E-2</v>
      </c>
      <c r="E68" s="197" t="s">
        <v>197</v>
      </c>
      <c r="F68" s="237">
        <f>B68-D68</f>
        <v>1.5207769364315202</v>
      </c>
      <c r="G68" s="353" t="s">
        <v>198</v>
      </c>
      <c r="H68" s="258">
        <f>(F68)*(1/B57)*(C57/C58)*(E58/E57)</f>
        <v>1.8610852258838178</v>
      </c>
      <c r="K68" s="319"/>
      <c r="L68" s="319"/>
      <c r="O68" s="320"/>
      <c r="P68" s="321"/>
      <c r="Q68" s="321"/>
      <c r="R68" s="321"/>
      <c r="S68" s="321"/>
      <c r="T68" s="321"/>
      <c r="U68" s="321"/>
      <c r="V68" s="321"/>
      <c r="W68" s="321"/>
    </row>
    <row r="69" spans="1:23" ht="15.95" customHeight="1">
      <c r="A69" s="269" t="s">
        <v>42</v>
      </c>
      <c r="B69" s="237">
        <f t="shared" si="0"/>
        <v>3</v>
      </c>
      <c r="C69" s="82"/>
      <c r="D69" s="237">
        <f>H47</f>
        <v>5.1814992732880101E-2</v>
      </c>
      <c r="E69" s="82"/>
      <c r="F69" s="237">
        <f>B69-D69</f>
        <v>2.9481850072671199</v>
      </c>
      <c r="G69" s="353"/>
      <c r="H69" s="258">
        <f>(F69)*(1/B57)*(C57/C58)*(E58/E57)</f>
        <v>3.6079081874240941</v>
      </c>
      <c r="K69" s="319"/>
      <c r="L69" s="319"/>
      <c r="O69" s="320"/>
      <c r="P69" s="321"/>
      <c r="Q69" s="321"/>
      <c r="R69" s="321"/>
      <c r="S69" s="321"/>
      <c r="T69" s="321"/>
      <c r="U69" s="321"/>
      <c r="V69" s="321"/>
      <c r="W69" s="321"/>
    </row>
    <row r="70" spans="1:23" ht="15.95" customHeight="1">
      <c r="K70" s="319"/>
      <c r="L70" s="319"/>
      <c r="O70" s="320"/>
      <c r="P70" s="321"/>
      <c r="Q70" s="321"/>
      <c r="R70" s="321"/>
      <c r="S70" s="321"/>
      <c r="T70" s="321"/>
      <c r="U70" s="321"/>
      <c r="V70" s="321"/>
      <c r="W70" s="321"/>
    </row>
    <row r="71" spans="1:23" ht="15.95" customHeight="1">
      <c r="A71" s="201" t="s">
        <v>199</v>
      </c>
      <c r="K71" s="319"/>
      <c r="L71" s="319"/>
      <c r="O71" s="320"/>
      <c r="P71" s="321"/>
      <c r="Q71" s="321"/>
      <c r="R71" s="321"/>
      <c r="S71" s="321"/>
      <c r="T71" s="321"/>
      <c r="U71" s="321"/>
      <c r="V71" s="321"/>
      <c r="W71" s="321"/>
    </row>
    <row r="72" spans="1:23" ht="15.95" customHeight="1">
      <c r="A72" s="174" t="s">
        <v>154</v>
      </c>
      <c r="B72" s="172" t="s">
        <v>200</v>
      </c>
      <c r="K72" s="319"/>
      <c r="L72" s="319"/>
      <c r="O72" s="320"/>
      <c r="P72" s="321"/>
      <c r="Q72" s="321"/>
      <c r="R72" s="321"/>
      <c r="S72" s="321"/>
      <c r="T72" s="321"/>
      <c r="U72" s="321"/>
      <c r="V72" s="321"/>
      <c r="W72" s="321"/>
    </row>
    <row r="73" spans="1:23" ht="15.95" customHeight="1">
      <c r="A73" s="172"/>
      <c r="B73" s="172" t="s">
        <v>201</v>
      </c>
      <c r="K73" s="319"/>
      <c r="L73" s="319"/>
      <c r="O73" s="320"/>
      <c r="P73" s="321"/>
      <c r="Q73" s="321"/>
      <c r="R73" s="321"/>
      <c r="S73" s="321"/>
      <c r="T73" s="321"/>
      <c r="U73" s="321"/>
      <c r="V73" s="321"/>
      <c r="W73" s="321"/>
    </row>
    <row r="74" spans="1:23" ht="15.95" customHeight="1">
      <c r="A74" s="172"/>
      <c r="B74" s="172" t="s">
        <v>202</v>
      </c>
      <c r="K74" s="319"/>
      <c r="L74" s="319"/>
      <c r="O74" s="320"/>
      <c r="P74" s="321"/>
      <c r="Q74" s="321"/>
      <c r="R74" s="321"/>
      <c r="S74" s="321"/>
      <c r="T74" s="321"/>
      <c r="U74" s="321"/>
      <c r="V74" s="321"/>
      <c r="W74" s="321"/>
    </row>
    <row r="75" spans="1:23" ht="15.95" customHeight="1">
      <c r="A75" s="172"/>
      <c r="B75" s="172" t="s">
        <v>203</v>
      </c>
      <c r="K75" s="319"/>
      <c r="L75" s="319"/>
      <c r="O75" s="320"/>
      <c r="P75" s="321"/>
      <c r="Q75" s="321"/>
      <c r="R75" s="321"/>
      <c r="S75" s="321"/>
      <c r="T75" s="321"/>
      <c r="U75" s="321"/>
      <c r="V75" s="321"/>
      <c r="W75" s="321"/>
    </row>
    <row r="76" spans="1:23" ht="15.95" customHeight="1">
      <c r="A76" s="172"/>
      <c r="B76" s="172" t="s">
        <v>204</v>
      </c>
      <c r="K76" s="319"/>
      <c r="L76" s="319"/>
      <c r="O76" s="320"/>
      <c r="P76" s="321"/>
      <c r="Q76" s="321"/>
      <c r="R76" s="321"/>
      <c r="S76" s="321"/>
      <c r="T76" s="321"/>
      <c r="U76" s="321"/>
      <c r="V76" s="321"/>
      <c r="W76" s="321"/>
    </row>
    <row r="77" spans="1:23" ht="15.95" customHeight="1">
      <c r="A77" s="172"/>
      <c r="B77" s="172" t="s">
        <v>205</v>
      </c>
      <c r="K77" s="319"/>
      <c r="L77" s="319"/>
      <c r="O77" s="320"/>
      <c r="P77" s="321"/>
      <c r="Q77" s="321"/>
      <c r="R77" s="321"/>
      <c r="S77" s="321"/>
      <c r="T77" s="321"/>
      <c r="U77" s="321"/>
      <c r="V77" s="321"/>
      <c r="W77" s="321"/>
    </row>
    <row r="78" spans="1:23" ht="15.95" customHeight="1">
      <c r="A78" s="172"/>
      <c r="B78" s="172"/>
      <c r="K78" s="319"/>
      <c r="L78" s="319"/>
      <c r="O78" s="320"/>
      <c r="P78" s="321"/>
      <c r="Q78" s="321"/>
      <c r="R78" s="321"/>
      <c r="S78" s="321"/>
      <c r="T78" s="321"/>
      <c r="U78" s="321"/>
      <c r="V78" s="321"/>
      <c r="W78" s="321"/>
    </row>
    <row r="79" spans="1:23" ht="15.95" customHeight="1">
      <c r="A79" s="202" t="s">
        <v>206</v>
      </c>
      <c r="B79" s="201" t="s">
        <v>207</v>
      </c>
      <c r="K79" s="319"/>
      <c r="L79" s="319"/>
      <c r="O79" s="320"/>
      <c r="P79" s="321"/>
      <c r="Q79" s="321"/>
      <c r="R79" s="321"/>
      <c r="S79" s="321"/>
      <c r="T79" s="321"/>
      <c r="U79" s="321"/>
      <c r="V79" s="321"/>
      <c r="W79" s="321"/>
    </row>
    <row r="80" spans="1:23" ht="15.95" customHeight="1">
      <c r="A80" s="172"/>
      <c r="E80" s="172"/>
      <c r="K80" s="319"/>
      <c r="L80" s="319"/>
      <c r="O80" s="320"/>
      <c r="P80" s="321"/>
      <c r="Q80" s="321"/>
      <c r="R80" s="321"/>
      <c r="S80" s="321"/>
      <c r="T80" s="321"/>
      <c r="U80" s="321"/>
      <c r="V80" s="321"/>
      <c r="W80" s="321"/>
    </row>
    <row r="81" spans="1:23" ht="15.95" customHeight="1">
      <c r="A81" s="203" t="s">
        <v>359</v>
      </c>
      <c r="K81" s="319"/>
      <c r="L81" s="319"/>
      <c r="O81" s="320"/>
      <c r="P81" s="321"/>
      <c r="Q81" s="321"/>
      <c r="R81" s="321"/>
      <c r="S81" s="321"/>
      <c r="T81" s="321"/>
      <c r="U81" s="321"/>
      <c r="V81" s="321"/>
      <c r="W81" s="321"/>
    </row>
    <row r="82" spans="1:23" ht="15.95" customHeight="1">
      <c r="A82" s="172" t="s">
        <v>209</v>
      </c>
      <c r="K82" s="319"/>
      <c r="L82" s="319"/>
      <c r="O82" s="320"/>
      <c r="P82" s="321"/>
      <c r="Q82" s="321"/>
      <c r="R82" s="321"/>
      <c r="S82" s="321"/>
      <c r="T82" s="321"/>
      <c r="U82" s="321"/>
      <c r="V82" s="321"/>
      <c r="W82" s="321"/>
    </row>
    <row r="83" spans="1:23" ht="15.95" customHeight="1">
      <c r="A83" s="185"/>
      <c r="K83" s="319"/>
      <c r="L83" s="319"/>
      <c r="O83" s="320"/>
      <c r="P83" s="321"/>
      <c r="Q83" s="321"/>
      <c r="R83" s="321"/>
      <c r="S83" s="321"/>
      <c r="T83" s="321"/>
      <c r="U83" s="321"/>
      <c r="V83" s="321"/>
      <c r="W83" s="321"/>
    </row>
    <row r="84" spans="1:23" ht="15.95" customHeight="1">
      <c r="A84" s="185"/>
      <c r="B84" s="274" t="s">
        <v>210</v>
      </c>
      <c r="K84" s="319"/>
      <c r="L84" s="319"/>
      <c r="O84" s="320"/>
      <c r="P84" s="321"/>
      <c r="Q84" s="321"/>
      <c r="R84" s="321"/>
      <c r="S84" s="321"/>
      <c r="T84" s="321"/>
      <c r="U84" s="321"/>
      <c r="V84" s="321"/>
      <c r="W84" s="321"/>
    </row>
    <row r="85" spans="1:23" ht="15.95" customHeight="1">
      <c r="A85"/>
      <c r="B85" s="198" t="s">
        <v>120</v>
      </c>
      <c r="K85" s="319"/>
      <c r="L85" s="319"/>
      <c r="O85" s="320"/>
      <c r="P85" s="321"/>
      <c r="Q85" s="321"/>
      <c r="R85" s="321"/>
      <c r="S85" s="321"/>
      <c r="T85" s="321"/>
      <c r="U85" s="321"/>
      <c r="V85" s="321"/>
      <c r="W85" s="321"/>
    </row>
    <row r="86" spans="1:23" ht="15.95" customHeight="1">
      <c r="A86"/>
      <c r="B86" s="177" t="s">
        <v>194</v>
      </c>
      <c r="C86" s="173"/>
      <c r="D86" s="361" t="s">
        <v>211</v>
      </c>
      <c r="E86" s="362"/>
      <c r="F86" s="362"/>
      <c r="G86" s="362"/>
      <c r="H86" s="363"/>
      <c r="I86" s="205"/>
      <c r="J86" s="173"/>
      <c r="K86" s="319"/>
      <c r="L86" s="319"/>
      <c r="O86" s="320"/>
      <c r="P86" s="321"/>
      <c r="Q86" s="321"/>
      <c r="R86" s="321"/>
      <c r="S86" s="321"/>
      <c r="T86" s="321"/>
      <c r="U86" s="321"/>
      <c r="V86" s="321"/>
      <c r="W86" s="321"/>
    </row>
    <row r="87" spans="1:23" ht="15.95" customHeight="1">
      <c r="A87" s="138" t="s">
        <v>0</v>
      </c>
      <c r="B87" s="177" t="s">
        <v>161</v>
      </c>
      <c r="C87" s="173"/>
      <c r="D87" s="177" t="s">
        <v>1</v>
      </c>
      <c r="E87" s="177" t="s">
        <v>212</v>
      </c>
      <c r="F87" s="207" t="s">
        <v>213</v>
      </c>
      <c r="G87" s="207" t="s">
        <v>214</v>
      </c>
      <c r="H87" s="177" t="s">
        <v>215</v>
      </c>
      <c r="I87" s="173"/>
      <c r="J87" s="138" t="s">
        <v>216</v>
      </c>
      <c r="K87" s="319"/>
      <c r="L87" s="319"/>
      <c r="O87" s="320"/>
      <c r="P87" s="321"/>
      <c r="Q87" s="321"/>
      <c r="R87" s="321"/>
      <c r="S87" s="321"/>
      <c r="T87" s="321"/>
      <c r="U87" s="321"/>
      <c r="V87" s="321"/>
      <c r="W87" s="321"/>
    </row>
    <row r="88" spans="1:23" ht="15.95" customHeight="1">
      <c r="A88" s="141" t="s">
        <v>7</v>
      </c>
      <c r="B88" s="141" t="s">
        <v>8</v>
      </c>
      <c r="C88" s="173"/>
      <c r="D88" s="141" t="s">
        <v>8</v>
      </c>
      <c r="E88" s="141" t="s">
        <v>8</v>
      </c>
      <c r="F88" s="141" t="s">
        <v>8</v>
      </c>
      <c r="G88" s="141" t="s">
        <v>8</v>
      </c>
      <c r="H88" s="141" t="s">
        <v>8</v>
      </c>
      <c r="I88" s="173"/>
      <c r="J88" s="177" t="s">
        <v>8</v>
      </c>
      <c r="K88" s="319"/>
      <c r="L88" s="319"/>
      <c r="O88" s="320"/>
      <c r="P88" s="321"/>
      <c r="Q88" s="321"/>
      <c r="R88" s="321"/>
      <c r="S88" s="321"/>
      <c r="T88" s="321"/>
      <c r="U88" s="321"/>
      <c r="V88" s="321"/>
      <c r="W88" s="321"/>
    </row>
    <row r="89" spans="1:23" ht="15.95" customHeight="1">
      <c r="A89" s="269" t="s">
        <v>148</v>
      </c>
      <c r="B89" s="236">
        <f t="shared" ref="B89:B90" si="1">H68</f>
        <v>1.8610852258838178</v>
      </c>
      <c r="C89" s="197" t="s">
        <v>217</v>
      </c>
      <c r="D89" s="209">
        <f t="shared" ref="D89:H90" si="2">B30</f>
        <v>5.5E-2</v>
      </c>
      <c r="E89" s="209">
        <f t="shared" si="2"/>
        <v>2.8333333333333335E-3</v>
      </c>
      <c r="F89" s="258">
        <f t="shared" si="2"/>
        <v>4.2000000000000003E-2</v>
      </c>
      <c r="G89" s="258">
        <f t="shared" si="2"/>
        <v>1.9E-3</v>
      </c>
      <c r="H89" s="258">
        <f t="shared" si="2"/>
        <v>1.6999999999999999E-3</v>
      </c>
      <c r="I89" s="197" t="s">
        <v>197</v>
      </c>
      <c r="J89" s="310">
        <f>SUM(B89,D89,E89,F89,G89,H89)</f>
        <v>1.964518559217151</v>
      </c>
      <c r="K89" s="319"/>
      <c r="L89" s="319"/>
      <c r="O89" s="320"/>
      <c r="P89" s="321"/>
      <c r="Q89" s="321"/>
      <c r="R89" s="321"/>
      <c r="S89" s="321"/>
      <c r="T89" s="321"/>
      <c r="U89" s="321"/>
      <c r="V89" s="321"/>
      <c r="W89" s="321"/>
    </row>
    <row r="90" spans="1:23" ht="15.95" customHeight="1">
      <c r="A90" s="269" t="s">
        <v>42</v>
      </c>
      <c r="B90" s="211">
        <f t="shared" si="1"/>
        <v>3.6079081874240941</v>
      </c>
      <c r="C90" s="213"/>
      <c r="D90" s="9">
        <f t="shared" si="2"/>
        <v>0.14399999999999999</v>
      </c>
      <c r="E90" s="272">
        <f t="shared" si="2"/>
        <v>9.1999999999999998E-3</v>
      </c>
      <c r="F90" s="272">
        <f>D31</f>
        <v>2.8000000000000001E-2</v>
      </c>
      <c r="G90" s="272">
        <f>E31</f>
        <v>3.2000000000000002E-3</v>
      </c>
      <c r="H90" s="238">
        <f>F31</f>
        <v>4.4999999999999997E-3</v>
      </c>
      <c r="I90" s="213"/>
      <c r="J90" s="310">
        <f>SUM(B90,D90,E90,F90,G90,H90)</f>
        <v>3.7968081874240944</v>
      </c>
      <c r="K90" s="319"/>
      <c r="L90" s="319"/>
      <c r="O90" s="320"/>
      <c r="P90" s="321"/>
      <c r="Q90" s="321"/>
      <c r="R90" s="321"/>
      <c r="S90" s="321"/>
      <c r="T90" s="321"/>
      <c r="U90" s="321"/>
      <c r="V90" s="321"/>
      <c r="W90" s="321"/>
    </row>
  </sheetData>
  <mergeCells count="20">
    <mergeCell ref="A3:G3"/>
    <mergeCell ref="A4:G4"/>
    <mergeCell ref="A5:G5"/>
    <mergeCell ref="G8:G9"/>
    <mergeCell ref="F11:F12"/>
    <mergeCell ref="G11:G12"/>
    <mergeCell ref="F13:F14"/>
    <mergeCell ref="G13:G14"/>
    <mergeCell ref="F15:F16"/>
    <mergeCell ref="G15:G16"/>
    <mergeCell ref="D23:D24"/>
    <mergeCell ref="E23:E24"/>
    <mergeCell ref="F23:F24"/>
    <mergeCell ref="D86:H86"/>
    <mergeCell ref="A50:A51"/>
    <mergeCell ref="B50:B51"/>
    <mergeCell ref="D50:D51"/>
    <mergeCell ref="H50:H51"/>
    <mergeCell ref="A61:H61"/>
    <mergeCell ref="G68:G6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election activeCell="I30" sqref="I30"/>
    </sheetView>
  </sheetViews>
  <sheetFormatPr defaultRowHeight="12.75"/>
  <cols>
    <col min="1" max="1" width="19.5703125" style="24" customWidth="1"/>
    <col min="2" max="2" width="12.7109375" style="24" customWidth="1"/>
    <col min="3" max="3" width="16.42578125" style="24" customWidth="1"/>
    <col min="4" max="4" width="14.28515625" style="24" customWidth="1"/>
    <col min="5" max="5" width="15.85546875" style="24" customWidth="1"/>
    <col min="6" max="6" width="10.42578125" style="24" customWidth="1"/>
    <col min="7" max="16384" width="9.140625" style="24"/>
  </cols>
  <sheetData>
    <row r="1" spans="1:7">
      <c r="A1" s="337" t="s">
        <v>109</v>
      </c>
      <c r="B1" s="337"/>
    </row>
    <row r="3" spans="1:7">
      <c r="A3" s="337" t="s">
        <v>40</v>
      </c>
      <c r="B3" s="337"/>
      <c r="C3" s="337"/>
      <c r="D3" s="337"/>
    </row>
    <row r="5" spans="1:7" ht="64.5" customHeight="1">
      <c r="A5" s="387" t="s">
        <v>72</v>
      </c>
      <c r="B5" s="387"/>
      <c r="C5" s="387"/>
      <c r="D5" s="387"/>
      <c r="E5" s="387"/>
      <c r="F5" s="387"/>
    </row>
    <row r="6" spans="1:7">
      <c r="A6" s="17"/>
      <c r="B6" s="107"/>
      <c r="C6" s="107"/>
      <c r="D6" s="107"/>
      <c r="E6" s="107"/>
      <c r="F6" s="107"/>
    </row>
    <row r="7" spans="1:7">
      <c r="A7" s="71" t="s">
        <v>0</v>
      </c>
      <c r="B7" s="71" t="s">
        <v>1</v>
      </c>
      <c r="C7" s="71" t="s">
        <v>2</v>
      </c>
      <c r="D7" s="71" t="s">
        <v>3</v>
      </c>
      <c r="E7" s="71" t="s">
        <v>4</v>
      </c>
      <c r="F7" s="71" t="s">
        <v>5</v>
      </c>
      <c r="G7" s="71" t="s">
        <v>67</v>
      </c>
    </row>
    <row r="8" spans="1:7" ht="14.25">
      <c r="A8" s="72" t="s">
        <v>41</v>
      </c>
      <c r="B8" s="72" t="s">
        <v>8</v>
      </c>
      <c r="C8" s="72" t="s">
        <v>8</v>
      </c>
      <c r="D8" s="72" t="s">
        <v>8</v>
      </c>
      <c r="E8" s="72" t="s">
        <v>8</v>
      </c>
      <c r="F8" s="72" t="s">
        <v>8</v>
      </c>
      <c r="G8" s="72" t="s">
        <v>39</v>
      </c>
    </row>
    <row r="9" spans="1:7">
      <c r="A9" s="39" t="s">
        <v>106</v>
      </c>
      <c r="B9" s="105" t="s">
        <v>94</v>
      </c>
      <c r="C9" s="105" t="s">
        <v>94</v>
      </c>
      <c r="D9" s="105" t="s">
        <v>94</v>
      </c>
      <c r="E9" s="105" t="s">
        <v>94</v>
      </c>
      <c r="F9" s="105" t="s">
        <v>94</v>
      </c>
      <c r="G9" s="104"/>
    </row>
    <row r="10" spans="1:7">
      <c r="A10" s="39" t="s">
        <v>42</v>
      </c>
      <c r="B10" s="105" t="s">
        <v>94</v>
      </c>
      <c r="C10" s="105" t="s">
        <v>94</v>
      </c>
      <c r="D10" s="105" t="s">
        <v>94</v>
      </c>
      <c r="E10" s="105" t="s">
        <v>94</v>
      </c>
      <c r="F10" s="105" t="s">
        <v>94</v>
      </c>
      <c r="G10" s="103"/>
    </row>
    <row r="11" spans="1:7" ht="64.5" customHeight="1">
      <c r="A11" s="390" t="s">
        <v>73</v>
      </c>
      <c r="B11" s="427"/>
      <c r="C11" s="427"/>
      <c r="D11" s="427"/>
      <c r="E11" s="427"/>
      <c r="F11" s="427"/>
    </row>
    <row r="12" spans="1:7" ht="48.75" customHeight="1">
      <c r="A12" s="389" t="s">
        <v>74</v>
      </c>
      <c r="B12" s="389"/>
      <c r="C12" s="389"/>
      <c r="D12" s="389"/>
      <c r="E12" s="389"/>
      <c r="F12" s="389"/>
    </row>
    <row r="14" spans="1:7">
      <c r="A14" s="337" t="s">
        <v>93</v>
      </c>
      <c r="B14" s="337"/>
      <c r="C14" s="337"/>
    </row>
    <row r="15" spans="1:7">
      <c r="A15" s="89"/>
    </row>
  </sheetData>
  <mergeCells count="6">
    <mergeCell ref="A14:C14"/>
    <mergeCell ref="A1:B1"/>
    <mergeCell ref="A3:D3"/>
    <mergeCell ref="A5:F5"/>
    <mergeCell ref="A11:F11"/>
    <mergeCell ref="A12:F12"/>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topLeftCell="D52" workbookViewId="0">
      <selection activeCell="J86" sqref="J86"/>
    </sheetView>
  </sheetViews>
  <sheetFormatPr defaultColWidth="4.7109375" defaultRowHeight="15"/>
  <cols>
    <col min="1" max="8" width="20.7109375" style="135" customWidth="1"/>
    <col min="9" max="9" width="15.7109375" style="135" customWidth="1"/>
    <col min="10" max="12" width="20.7109375" style="135" customWidth="1"/>
    <col min="13" max="13" width="18.7109375" style="135" customWidth="1"/>
    <col min="14" max="14" width="17.28515625" style="135" customWidth="1"/>
    <col min="15" max="15" width="15.7109375" style="278" customWidth="1"/>
    <col min="16" max="25" width="10.7109375" customWidth="1"/>
  </cols>
  <sheetData>
    <row r="1" spans="1:18" ht="15.75">
      <c r="A1" s="133" t="s">
        <v>363</v>
      </c>
      <c r="B1" s="134"/>
      <c r="C1" s="134"/>
      <c r="D1" s="134"/>
      <c r="E1" s="134"/>
      <c r="F1" s="134"/>
      <c r="G1" s="134"/>
      <c r="H1" s="134"/>
      <c r="I1" s="134"/>
    </row>
    <row r="2" spans="1:18" ht="15.75">
      <c r="A2" s="133"/>
      <c r="B2" s="134"/>
      <c r="C2" s="134"/>
      <c r="D2" s="134"/>
      <c r="E2" s="134"/>
      <c r="F2" s="134"/>
      <c r="G2" s="134"/>
      <c r="H2" s="134"/>
      <c r="I2" s="134"/>
    </row>
    <row r="3" spans="1:18" ht="81" customHeight="1">
      <c r="A3" s="342" t="s">
        <v>364</v>
      </c>
      <c r="B3" s="342"/>
      <c r="C3" s="342"/>
      <c r="D3" s="342"/>
      <c r="E3" s="342"/>
      <c r="F3" s="342"/>
      <c r="G3" s="342"/>
      <c r="H3" s="134"/>
      <c r="I3" s="134"/>
    </row>
    <row r="4" spans="1:18" ht="78" customHeight="1">
      <c r="A4" s="342" t="s">
        <v>380</v>
      </c>
      <c r="B4" s="342"/>
      <c r="C4" s="342"/>
      <c r="D4" s="342"/>
      <c r="E4" s="342"/>
      <c r="F4" s="342"/>
      <c r="G4" s="342"/>
      <c r="H4" s="134"/>
      <c r="I4" s="134"/>
    </row>
    <row r="5" spans="1:18" ht="54" customHeight="1">
      <c r="A5" s="342" t="s">
        <v>118</v>
      </c>
      <c r="B5" s="342"/>
      <c r="C5" s="342"/>
      <c r="D5" s="342"/>
      <c r="E5" s="342"/>
      <c r="F5" s="342"/>
      <c r="G5" s="342"/>
      <c r="H5" s="134"/>
      <c r="I5" s="134"/>
    </row>
    <row r="6" spans="1:18" ht="15.75">
      <c r="A6" s="134"/>
      <c r="B6" s="134"/>
      <c r="C6" s="134"/>
      <c r="D6" s="134"/>
      <c r="E6" s="134"/>
      <c r="F6" s="134"/>
      <c r="G6" s="134"/>
      <c r="H6" s="134"/>
      <c r="I6" s="134"/>
    </row>
    <row r="7" spans="1:18" ht="15.75">
      <c r="A7" s="137" t="s">
        <v>365</v>
      </c>
      <c r="B7" s="134"/>
      <c r="C7" s="134"/>
      <c r="D7" s="134"/>
      <c r="E7" s="134"/>
      <c r="F7" s="134"/>
      <c r="G7" s="134"/>
      <c r="H7" s="134"/>
      <c r="I7" s="134"/>
    </row>
    <row r="8" spans="1:18">
      <c r="A8" s="138" t="s">
        <v>366</v>
      </c>
      <c r="B8" s="138" t="s">
        <v>120</v>
      </c>
      <c r="C8" s="431" t="s">
        <v>367</v>
      </c>
      <c r="D8" s="139" t="s">
        <v>122</v>
      </c>
      <c r="E8" s="431" t="s">
        <v>368</v>
      </c>
      <c r="F8" s="432" t="s">
        <v>369</v>
      </c>
      <c r="G8" s="433" t="s">
        <v>6</v>
      </c>
      <c r="H8" s="304"/>
      <c r="I8" s="304"/>
      <c r="J8" s="304"/>
      <c r="K8" s="304"/>
      <c r="L8" s="304"/>
      <c r="M8" s="304"/>
      <c r="N8" s="304"/>
      <c r="O8" s="304"/>
      <c r="P8" s="304"/>
      <c r="Q8" s="304"/>
      <c r="R8" s="228"/>
    </row>
    <row r="9" spans="1:18">
      <c r="A9" s="141" t="s">
        <v>370</v>
      </c>
      <c r="B9" s="141" t="s">
        <v>371</v>
      </c>
      <c r="C9" s="395"/>
      <c r="D9" s="322" t="s">
        <v>127</v>
      </c>
      <c r="E9" s="395"/>
      <c r="F9" s="380"/>
      <c r="G9" s="433"/>
      <c r="H9" s="304"/>
      <c r="I9" s="304"/>
      <c r="J9" s="304"/>
      <c r="K9" s="304"/>
      <c r="L9" s="304"/>
      <c r="M9" s="304"/>
      <c r="N9" s="304"/>
      <c r="O9" s="304"/>
      <c r="P9" s="304"/>
      <c r="Q9" s="304"/>
    </row>
    <row r="10" spans="1:18">
      <c r="A10" s="148">
        <v>170</v>
      </c>
      <c r="B10" s="311">
        <v>2.2599999999999998</v>
      </c>
      <c r="C10" s="312" t="s">
        <v>266</v>
      </c>
      <c r="D10" s="312" t="s">
        <v>372</v>
      </c>
      <c r="E10" s="312">
        <v>44</v>
      </c>
      <c r="F10" s="312" t="s">
        <v>140</v>
      </c>
      <c r="G10" s="276">
        <v>2</v>
      </c>
      <c r="H10" s="308"/>
      <c r="I10" s="308"/>
      <c r="J10" s="308"/>
      <c r="K10" s="308"/>
      <c r="L10" s="308"/>
      <c r="M10" s="308"/>
      <c r="N10" s="308"/>
      <c r="O10" s="308"/>
      <c r="P10" s="309"/>
      <c r="Q10" s="309"/>
    </row>
    <row r="11" spans="1:18">
      <c r="A11" s="157" t="s">
        <v>42</v>
      </c>
      <c r="B11" s="428" t="s">
        <v>9</v>
      </c>
      <c r="C11" s="429"/>
      <c r="D11" s="429"/>
      <c r="E11" s="429"/>
      <c r="F11" s="429"/>
      <c r="G11" s="430"/>
      <c r="H11" s="308"/>
      <c r="I11" s="308"/>
      <c r="J11" s="308"/>
      <c r="K11" s="308"/>
      <c r="L11" s="308"/>
      <c r="M11" s="308"/>
      <c r="N11" s="308"/>
      <c r="O11" s="308"/>
      <c r="P11" s="309"/>
      <c r="Q11" s="309"/>
    </row>
    <row r="12" spans="1:18">
      <c r="A12" s="231" t="s">
        <v>373</v>
      </c>
      <c r="B12" s="307"/>
      <c r="C12" s="307"/>
      <c r="D12" s="307"/>
      <c r="E12" s="307"/>
      <c r="F12" s="307"/>
      <c r="G12" s="288"/>
      <c r="H12" s="308"/>
      <c r="I12" s="308"/>
      <c r="J12" s="308"/>
      <c r="K12" s="308"/>
      <c r="L12" s="308"/>
      <c r="M12" s="308"/>
      <c r="N12" s="308"/>
      <c r="O12" s="308"/>
      <c r="P12" s="309"/>
      <c r="Q12" s="309"/>
    </row>
    <row r="13" spans="1:18">
      <c r="A13" s="223"/>
      <c r="B13" s="307"/>
      <c r="C13" s="307"/>
      <c r="D13" s="307"/>
      <c r="E13" s="307"/>
      <c r="F13" s="307"/>
      <c r="G13" s="288"/>
      <c r="H13" s="308"/>
      <c r="I13" s="308"/>
      <c r="J13" s="308"/>
      <c r="K13" s="308"/>
      <c r="L13" s="308"/>
      <c r="M13" s="308"/>
      <c r="N13" s="308"/>
      <c r="O13" s="308"/>
      <c r="P13" s="309"/>
      <c r="Q13" s="309"/>
    </row>
    <row r="14" spans="1:18">
      <c r="A14" s="137" t="s">
        <v>381</v>
      </c>
      <c r="B14" s="161"/>
      <c r="C14" s="307"/>
      <c r="D14" s="307"/>
      <c r="E14" s="307"/>
      <c r="F14" s="307"/>
      <c r="G14" s="288"/>
      <c r="H14" s="308"/>
      <c r="I14" s="308"/>
      <c r="J14" s="308"/>
      <c r="K14" s="308"/>
      <c r="L14" s="308"/>
      <c r="M14" s="308"/>
      <c r="N14" s="308"/>
      <c r="O14" s="308"/>
      <c r="P14" s="309"/>
      <c r="Q14" s="309"/>
    </row>
    <row r="15" spans="1:18">
      <c r="A15" s="138" t="s">
        <v>0</v>
      </c>
      <c r="B15" s="138" t="s">
        <v>120</v>
      </c>
      <c r="C15" s="307"/>
      <c r="D15" s="307"/>
      <c r="E15" s="307"/>
      <c r="F15" s="307"/>
      <c r="G15" s="288"/>
      <c r="H15" s="308"/>
      <c r="I15" s="308"/>
      <c r="J15" s="308"/>
      <c r="K15" s="308"/>
      <c r="L15" s="308"/>
      <c r="M15" s="308"/>
      <c r="N15" s="308"/>
      <c r="O15" s="308"/>
      <c r="P15" s="309"/>
      <c r="Q15" s="309"/>
    </row>
    <row r="16" spans="1:18">
      <c r="A16" s="141" t="s">
        <v>41</v>
      </c>
      <c r="B16" s="141" t="s">
        <v>125</v>
      </c>
      <c r="C16" s="307"/>
      <c r="D16" s="307"/>
      <c r="E16" s="307"/>
      <c r="F16" s="307"/>
      <c r="G16" s="288"/>
      <c r="H16" s="323"/>
      <c r="I16" s="308"/>
      <c r="J16" s="308"/>
      <c r="K16" s="308"/>
      <c r="L16" s="308"/>
      <c r="M16" s="308"/>
      <c r="N16" s="308"/>
      <c r="O16" s="308"/>
      <c r="P16" s="309"/>
      <c r="Q16" s="309"/>
    </row>
    <row r="17" spans="1:23">
      <c r="A17" s="157" t="s">
        <v>148</v>
      </c>
      <c r="B17" s="9">
        <f>AVERAGE(B10)</f>
        <v>2.2599999999999998</v>
      </c>
      <c r="C17" s="307"/>
      <c r="D17" s="307"/>
      <c r="E17" s="307"/>
      <c r="F17" s="307"/>
      <c r="G17" s="288"/>
      <c r="H17" s="308"/>
      <c r="I17" s="308"/>
      <c r="J17" s="308"/>
      <c r="K17" s="308"/>
      <c r="L17" s="308"/>
      <c r="M17" s="308"/>
      <c r="N17" s="308"/>
      <c r="O17" s="308"/>
      <c r="P17" s="309"/>
      <c r="Q17" s="309"/>
    </row>
    <row r="18" spans="1:23">
      <c r="A18" s="157" t="s">
        <v>42</v>
      </c>
      <c r="B18" s="324">
        <f>'Ponderosa Pine VOC'!B24</f>
        <v>3</v>
      </c>
      <c r="C18" s="307"/>
      <c r="D18" s="307"/>
      <c r="E18" s="307"/>
      <c r="F18" s="307"/>
      <c r="G18" s="288"/>
      <c r="H18" s="308"/>
      <c r="I18" s="308"/>
      <c r="J18" s="308"/>
      <c r="K18" s="308"/>
      <c r="L18" s="308"/>
      <c r="M18" s="308"/>
      <c r="N18" s="308"/>
      <c r="O18" s="308"/>
      <c r="P18" s="309"/>
      <c r="Q18" s="309"/>
    </row>
    <row r="19" spans="1:23" ht="42.75" customHeight="1">
      <c r="A19" s="394" t="s">
        <v>374</v>
      </c>
      <c r="B19" s="394"/>
      <c r="C19" s="394"/>
      <c r="D19" s="394"/>
      <c r="E19" s="394"/>
      <c r="F19" s="394"/>
      <c r="G19" s="394"/>
      <c r="H19" s="308"/>
      <c r="I19" s="308"/>
      <c r="J19" s="308"/>
      <c r="K19" s="308"/>
      <c r="L19" s="308"/>
      <c r="M19" s="308"/>
      <c r="N19" s="308"/>
      <c r="O19" s="308"/>
      <c r="P19" s="309"/>
      <c r="Q19" s="309"/>
    </row>
    <row r="20" spans="1:23" ht="28.5" customHeight="1">
      <c r="A20" s="394" t="s">
        <v>375</v>
      </c>
      <c r="B20" s="394"/>
      <c r="C20" s="394"/>
      <c r="D20" s="394"/>
      <c r="E20" s="394"/>
      <c r="F20" s="394"/>
      <c r="G20" s="394"/>
      <c r="H20" s="308"/>
      <c r="I20" s="308"/>
      <c r="J20" s="308"/>
      <c r="K20" s="308"/>
      <c r="L20" s="308"/>
      <c r="M20" s="308"/>
      <c r="N20" s="308"/>
      <c r="O20" s="308"/>
      <c r="P20" s="309"/>
      <c r="Q20" s="309"/>
    </row>
    <row r="21" spans="1:23">
      <c r="A21" s="223"/>
      <c r="B21" s="307"/>
      <c r="C21" s="307"/>
      <c r="D21" s="307"/>
      <c r="E21" s="307"/>
      <c r="F21" s="307"/>
      <c r="G21" s="288"/>
      <c r="H21" s="308"/>
      <c r="I21" s="308"/>
      <c r="J21" s="308"/>
      <c r="K21" s="308"/>
      <c r="L21" s="308"/>
      <c r="M21" s="308"/>
      <c r="N21" s="308"/>
      <c r="O21" s="308"/>
      <c r="P21" s="309"/>
      <c r="Q21" s="309"/>
    </row>
    <row r="22" spans="1:23">
      <c r="A22" s="137" t="s">
        <v>382</v>
      </c>
      <c r="E22" s="162"/>
      <c r="F22" s="163"/>
      <c r="G22" s="163"/>
      <c r="H22" s="164"/>
      <c r="I22" s="164"/>
      <c r="J22" s="164"/>
      <c r="K22" s="319"/>
      <c r="L22" s="319"/>
      <c r="O22" s="320"/>
      <c r="P22" s="321"/>
      <c r="Q22" s="321"/>
      <c r="R22" s="321"/>
      <c r="S22" s="321"/>
      <c r="T22" s="321"/>
      <c r="U22" s="321"/>
      <c r="V22" s="321"/>
      <c r="W22" s="321"/>
    </row>
    <row r="23" spans="1:23">
      <c r="A23" s="264" t="s">
        <v>0</v>
      </c>
      <c r="B23" s="168" t="s">
        <v>1</v>
      </c>
      <c r="C23" s="168" t="s">
        <v>2</v>
      </c>
      <c r="D23" s="168" t="s">
        <v>3</v>
      </c>
      <c r="E23" s="168" t="s">
        <v>4</v>
      </c>
      <c r="F23" s="168" t="s">
        <v>5</v>
      </c>
      <c r="G23" s="163"/>
      <c r="H23" s="164"/>
      <c r="I23" s="164"/>
      <c r="J23" s="164"/>
      <c r="K23" s="319"/>
      <c r="L23" s="319"/>
      <c r="O23" s="320"/>
      <c r="P23" s="321"/>
      <c r="Q23" s="321"/>
      <c r="R23" s="321"/>
      <c r="S23" s="321"/>
      <c r="T23" s="321"/>
      <c r="U23" s="321"/>
      <c r="V23" s="321"/>
      <c r="W23" s="321"/>
    </row>
    <row r="24" spans="1:23">
      <c r="A24" s="265" t="s">
        <v>7</v>
      </c>
      <c r="B24" s="169" t="s">
        <v>8</v>
      </c>
      <c r="C24" s="169" t="s">
        <v>8</v>
      </c>
      <c r="D24" s="169" t="s">
        <v>8</v>
      </c>
      <c r="E24" s="169" t="s">
        <v>8</v>
      </c>
      <c r="F24" s="169" t="s">
        <v>8</v>
      </c>
      <c r="G24" s="163"/>
      <c r="H24" s="164"/>
      <c r="I24" s="164"/>
      <c r="J24" s="164"/>
      <c r="K24" s="319"/>
      <c r="L24" s="319"/>
      <c r="O24" s="320"/>
      <c r="P24" s="321"/>
      <c r="Q24" s="321"/>
      <c r="R24" s="321"/>
      <c r="S24" s="321"/>
      <c r="T24" s="321"/>
      <c r="U24" s="321"/>
      <c r="V24" s="321"/>
      <c r="W24" s="321"/>
    </row>
    <row r="25" spans="1:23">
      <c r="A25" s="157" t="s">
        <v>148</v>
      </c>
      <c r="B25" s="9">
        <f>'Ponderosa Pine HAP'!B9</f>
        <v>5.5E-2</v>
      </c>
      <c r="C25" s="9">
        <f>'Ponderosa Pine HAP'!C9</f>
        <v>2.8333333333333335E-3</v>
      </c>
      <c r="D25" s="258">
        <f>'Ponderosa Pine HAP'!D9</f>
        <v>4.2000000000000003E-2</v>
      </c>
      <c r="E25" s="258">
        <f>'Ponderosa Pine HAP'!E9</f>
        <v>1.9E-3</v>
      </c>
      <c r="F25" s="258">
        <f>'Ponderosa Pine HAP'!F9</f>
        <v>1.6999999999999999E-3</v>
      </c>
      <c r="G25" s="163"/>
      <c r="H25" s="164"/>
      <c r="I25" s="164"/>
      <c r="J25" s="164"/>
      <c r="K25" s="319"/>
      <c r="L25" s="319"/>
      <c r="O25" s="320"/>
      <c r="P25" s="321"/>
      <c r="Q25" s="321"/>
      <c r="R25" s="321"/>
      <c r="S25" s="321"/>
      <c r="T25" s="321"/>
      <c r="U25" s="321"/>
      <c r="V25" s="321"/>
      <c r="W25" s="321"/>
    </row>
    <row r="26" spans="1:23">
      <c r="A26" s="157" t="s">
        <v>42</v>
      </c>
      <c r="B26" s="9">
        <f>'Ponderosa Pine HAP'!B11</f>
        <v>0.14399999999999999</v>
      </c>
      <c r="C26" s="9">
        <f>'Ponderosa Pine HAP'!C11</f>
        <v>9.1999999999999998E-3</v>
      </c>
      <c r="D26" s="272">
        <f>'Ponderosa Pine HAP'!D11</f>
        <v>2.8000000000000001E-2</v>
      </c>
      <c r="E26" s="272">
        <f>'Ponderosa Pine HAP'!E11</f>
        <v>3.2000000000000002E-3</v>
      </c>
      <c r="F26" s="272">
        <f>'Ponderosa Pine HAP'!F11</f>
        <v>4.4999999999999997E-3</v>
      </c>
      <c r="G26" s="163"/>
      <c r="H26" s="164"/>
      <c r="I26" s="164"/>
      <c r="J26" s="164"/>
      <c r="K26" s="319"/>
      <c r="L26" s="319"/>
      <c r="O26" s="320"/>
      <c r="P26" s="321"/>
      <c r="Q26" s="321"/>
      <c r="R26" s="321"/>
      <c r="S26" s="321"/>
      <c r="T26" s="321"/>
      <c r="U26" s="321"/>
      <c r="V26" s="321"/>
      <c r="W26" s="321"/>
    </row>
    <row r="27" spans="1:23">
      <c r="A27" s="160" t="s">
        <v>376</v>
      </c>
      <c r="B27" s="171"/>
      <c r="C27" s="133"/>
      <c r="D27" s="133"/>
      <c r="E27" s="162"/>
      <c r="F27" s="163"/>
      <c r="G27" s="163"/>
      <c r="H27" s="164"/>
      <c r="I27" s="164"/>
      <c r="J27" s="164"/>
      <c r="K27" s="319"/>
      <c r="L27" s="319"/>
      <c r="O27" s="320"/>
      <c r="P27" s="321"/>
      <c r="Q27" s="321"/>
      <c r="R27" s="321"/>
      <c r="S27" s="321"/>
      <c r="T27" s="321"/>
      <c r="U27" s="321"/>
      <c r="V27" s="321"/>
      <c r="W27" s="321"/>
    </row>
    <row r="28" spans="1:23">
      <c r="A28" s="172"/>
      <c r="E28" s="162"/>
      <c r="F28" s="163"/>
      <c r="G28" s="163"/>
      <c r="H28" s="164"/>
      <c r="I28" s="164"/>
      <c r="J28" s="164"/>
      <c r="K28" s="319"/>
      <c r="L28" s="319"/>
      <c r="O28" s="320"/>
      <c r="P28" s="321"/>
      <c r="Q28" s="321"/>
      <c r="R28" s="321"/>
      <c r="S28" s="321"/>
      <c r="T28" s="321"/>
      <c r="U28" s="321"/>
      <c r="V28" s="321"/>
      <c r="W28" s="321"/>
    </row>
    <row r="29" spans="1:23" ht="15.75">
      <c r="A29" s="137" t="s">
        <v>377</v>
      </c>
      <c r="B29" s="173"/>
      <c r="C29" s="173"/>
      <c r="D29" s="173"/>
      <c r="E29" s="173"/>
      <c r="F29" s="173"/>
      <c r="G29" s="173"/>
      <c r="H29" s="173"/>
      <c r="K29" s="319"/>
      <c r="L29" s="319"/>
      <c r="O29" s="320"/>
      <c r="P29" s="321"/>
      <c r="Q29" s="321"/>
      <c r="R29" s="321"/>
      <c r="S29" s="321"/>
      <c r="T29" s="321"/>
      <c r="U29" s="321"/>
      <c r="V29" s="321"/>
      <c r="W29" s="321"/>
    </row>
    <row r="30" spans="1:23" ht="16.5">
      <c r="A30" s="172" t="s">
        <v>153</v>
      </c>
      <c r="H30" s="173"/>
      <c r="K30" s="319"/>
      <c r="L30" s="319"/>
      <c r="O30" s="320"/>
      <c r="P30" s="321"/>
      <c r="Q30" s="321"/>
      <c r="R30" s="321"/>
      <c r="S30" s="321"/>
      <c r="T30" s="321"/>
      <c r="U30" s="321"/>
      <c r="V30" s="321"/>
      <c r="W30" s="321"/>
    </row>
    <row r="31" spans="1:23" ht="16.5">
      <c r="A31" s="174" t="s">
        <v>154</v>
      </c>
      <c r="B31" s="172" t="s">
        <v>155</v>
      </c>
      <c r="H31" s="173"/>
      <c r="K31" s="319"/>
      <c r="L31" s="319"/>
      <c r="O31" s="320"/>
      <c r="P31" s="321"/>
      <c r="Q31" s="321"/>
      <c r="R31" s="321"/>
      <c r="S31" s="321"/>
      <c r="T31" s="321"/>
      <c r="U31" s="321"/>
      <c r="V31" s="321"/>
      <c r="W31" s="321"/>
    </row>
    <row r="32" spans="1:23" ht="16.5">
      <c r="A32" s="174"/>
      <c r="B32" s="172" t="s">
        <v>156</v>
      </c>
      <c r="H32" s="173"/>
      <c r="K32" s="319"/>
      <c r="L32" s="319"/>
      <c r="O32" s="320"/>
      <c r="P32" s="321"/>
      <c r="Q32" s="321"/>
      <c r="R32" s="321"/>
      <c r="S32" s="321"/>
      <c r="T32" s="321"/>
      <c r="U32" s="321"/>
      <c r="V32" s="321"/>
      <c r="W32" s="321"/>
    </row>
    <row r="33" spans="1:23" ht="16.5">
      <c r="A33" s="172"/>
      <c r="B33" s="172" t="s">
        <v>157</v>
      </c>
      <c r="H33" s="173"/>
      <c r="K33" s="319"/>
      <c r="L33" s="319"/>
      <c r="O33" s="320"/>
      <c r="P33" s="321"/>
      <c r="Q33" s="321"/>
      <c r="R33" s="321"/>
      <c r="S33" s="321"/>
      <c r="T33" s="321"/>
      <c r="U33" s="321"/>
      <c r="V33" s="321"/>
      <c r="W33" s="321"/>
    </row>
    <row r="34" spans="1:23" ht="16.5">
      <c r="A34" s="172"/>
      <c r="B34" s="172" t="s">
        <v>158</v>
      </c>
      <c r="H34" s="173"/>
      <c r="K34" s="319"/>
      <c r="L34" s="319"/>
      <c r="O34" s="320"/>
      <c r="P34" s="321"/>
      <c r="Q34" s="321"/>
      <c r="R34" s="321"/>
      <c r="S34" s="321"/>
      <c r="T34" s="321"/>
      <c r="U34" s="321"/>
      <c r="V34" s="321"/>
      <c r="W34" s="321"/>
    </row>
    <row r="35" spans="1:23" ht="16.5">
      <c r="A35" s="172"/>
      <c r="B35" s="172" t="s">
        <v>159</v>
      </c>
      <c r="H35" s="173"/>
      <c r="K35" s="319"/>
      <c r="L35" s="319"/>
      <c r="O35" s="320"/>
      <c r="P35" s="321"/>
      <c r="Q35" s="321"/>
      <c r="R35" s="321"/>
      <c r="S35" s="321"/>
      <c r="T35" s="321"/>
      <c r="U35" s="321"/>
      <c r="V35" s="321"/>
      <c r="W35" s="321"/>
    </row>
    <row r="36" spans="1:23" ht="16.5">
      <c r="A36" s="172"/>
      <c r="B36" s="172" t="s">
        <v>160</v>
      </c>
      <c r="H36" s="173"/>
      <c r="K36" s="319"/>
      <c r="L36" s="319"/>
      <c r="O36" s="320"/>
      <c r="P36" s="321"/>
      <c r="Q36" s="321"/>
      <c r="R36" s="321"/>
      <c r="S36" s="321"/>
      <c r="T36" s="321"/>
      <c r="U36" s="321"/>
      <c r="V36" s="321"/>
      <c r="W36" s="321"/>
    </row>
    <row r="37" spans="1:23" ht="15.75">
      <c r="A37" s="175"/>
      <c r="B37" s="173"/>
      <c r="C37" s="173"/>
      <c r="D37" s="173"/>
      <c r="E37" s="173"/>
      <c r="F37" s="173"/>
      <c r="G37" s="173"/>
      <c r="K37" s="319"/>
      <c r="L37" s="319"/>
      <c r="O37" s="320"/>
      <c r="P37" s="321"/>
      <c r="Q37" s="321"/>
      <c r="R37" s="321"/>
      <c r="S37" s="321"/>
      <c r="T37" s="321"/>
      <c r="U37" s="321"/>
      <c r="V37" s="321"/>
      <c r="W37" s="321"/>
    </row>
    <row r="38" spans="1:23" ht="15.75">
      <c r="A38" s="138" t="s">
        <v>0</v>
      </c>
      <c r="B38" s="138" t="s">
        <v>1</v>
      </c>
      <c r="C38" s="138" t="s">
        <v>2</v>
      </c>
      <c r="D38" s="138" t="s">
        <v>3</v>
      </c>
      <c r="E38" s="138" t="s">
        <v>4</v>
      </c>
      <c r="F38" s="138" t="s">
        <v>5</v>
      </c>
      <c r="G38" s="173"/>
      <c r="H38" s="266" t="s">
        <v>161</v>
      </c>
      <c r="K38" s="319"/>
      <c r="L38" s="319"/>
      <c r="O38" s="320"/>
      <c r="P38" s="321"/>
      <c r="Q38" s="321"/>
      <c r="R38" s="321"/>
      <c r="S38" s="321"/>
      <c r="T38" s="321"/>
      <c r="U38" s="321"/>
      <c r="V38" s="321"/>
      <c r="W38" s="321"/>
    </row>
    <row r="39" spans="1:23" ht="15.75">
      <c r="A39" s="177" t="s">
        <v>162</v>
      </c>
      <c r="B39" s="178" t="s">
        <v>163</v>
      </c>
      <c r="C39" s="177" t="s">
        <v>163</v>
      </c>
      <c r="D39" s="177" t="s">
        <v>163</v>
      </c>
      <c r="E39" s="177" t="s">
        <v>163</v>
      </c>
      <c r="F39" s="177" t="s">
        <v>163</v>
      </c>
      <c r="G39" s="173"/>
      <c r="H39" s="177" t="s">
        <v>163</v>
      </c>
      <c r="K39" s="319"/>
      <c r="L39" s="319"/>
      <c r="O39" s="320"/>
      <c r="P39" s="321"/>
      <c r="Q39" s="321"/>
      <c r="R39" s="321"/>
      <c r="S39" s="321"/>
      <c r="T39" s="321"/>
      <c r="U39" s="321"/>
      <c r="V39" s="321"/>
      <c r="W39" s="321"/>
    </row>
    <row r="40" spans="1:23" ht="15.75">
      <c r="A40" s="141" t="s">
        <v>82</v>
      </c>
      <c r="B40" s="141" t="s">
        <v>8</v>
      </c>
      <c r="C40" s="141" t="s">
        <v>8</v>
      </c>
      <c r="D40" s="141" t="s">
        <v>8</v>
      </c>
      <c r="E40" s="141" t="s">
        <v>8</v>
      </c>
      <c r="F40" s="141" t="s">
        <v>8</v>
      </c>
      <c r="G40" s="173"/>
      <c r="H40" s="141" t="s">
        <v>8</v>
      </c>
      <c r="K40" s="319"/>
      <c r="L40" s="319"/>
      <c r="O40" s="320"/>
      <c r="P40" s="321"/>
      <c r="Q40" s="321"/>
      <c r="R40" s="321"/>
      <c r="S40" s="321"/>
      <c r="T40" s="321"/>
      <c r="U40" s="321"/>
      <c r="V40" s="321"/>
      <c r="W40" s="321"/>
    </row>
    <row r="41" spans="1:23">
      <c r="A41" s="269" t="s">
        <v>148</v>
      </c>
      <c r="B41" s="272">
        <f>B47*B25*C53/C47*E47/E53</f>
        <v>1.4844129579926344E-2</v>
      </c>
      <c r="C41" s="181">
        <f>B48*C25*C53/C48*E48/E53</f>
        <v>0</v>
      </c>
      <c r="D41" s="258">
        <f>B49*D25*C53/C49*E49/E53</f>
        <v>1.1451251901119107E-2</v>
      </c>
      <c r="E41" s="258">
        <f>B50*E25*C53/C50*E50/E53</f>
        <v>7.779879062944433E-4</v>
      </c>
      <c r="F41" s="258">
        <f>B51*F25*C53/C51*E51/E53</f>
        <v>7.2112275256849302E-4</v>
      </c>
      <c r="G41" s="182" t="s">
        <v>164</v>
      </c>
      <c r="H41" s="237">
        <f>SUM(B41,C41,D41,E41,F41)</f>
        <v>2.7794492139908387E-2</v>
      </c>
      <c r="K41" s="319"/>
      <c r="L41" s="319"/>
      <c r="O41" s="320"/>
      <c r="P41" s="321"/>
      <c r="Q41" s="321"/>
      <c r="R41" s="321"/>
      <c r="S41" s="321"/>
      <c r="T41" s="321"/>
      <c r="U41" s="321"/>
      <c r="V41" s="321"/>
      <c r="W41" s="321"/>
    </row>
    <row r="42" spans="1:23" ht="15" customHeight="1">
      <c r="A42" s="269" t="s">
        <v>42</v>
      </c>
      <c r="B42" s="272">
        <f>B47*B26*C53/C47*E47/E53</f>
        <v>3.8864630172898061E-2</v>
      </c>
      <c r="C42" s="181">
        <f>B48*C26*C53/C48*E48/E53</f>
        <v>0</v>
      </c>
      <c r="D42" s="238">
        <f>B49*D26*C53/C49*E49/E53</f>
        <v>7.6341679340794048E-3</v>
      </c>
      <c r="E42" s="238">
        <f>B50*E26*C53/C50*E50/E53</f>
        <v>1.3102954211274833E-3</v>
      </c>
      <c r="F42" s="238">
        <f>B51*F26*C53/C51*E51/E53</f>
        <v>1.9088543450342466E-3</v>
      </c>
      <c r="G42" s="213"/>
      <c r="H42" s="237">
        <f>SUM(B42,C42,D41,E41,F41)</f>
        <v>5.1814992732880101E-2</v>
      </c>
      <c r="K42" s="319"/>
      <c r="L42" s="319"/>
      <c r="O42" s="320"/>
      <c r="P42" s="321"/>
      <c r="Q42" s="321"/>
      <c r="R42" s="321"/>
      <c r="S42" s="321"/>
      <c r="T42" s="321"/>
      <c r="U42" s="321"/>
      <c r="V42" s="321"/>
      <c r="W42" s="321"/>
    </row>
    <row r="43" spans="1:23" ht="15.75">
      <c r="A43" s="175"/>
      <c r="K43" s="319"/>
      <c r="L43" s="319"/>
      <c r="O43" s="320"/>
      <c r="P43" s="321"/>
      <c r="Q43" s="321"/>
      <c r="R43" s="321"/>
      <c r="S43" s="321"/>
      <c r="T43" s="321"/>
      <c r="U43" s="321"/>
      <c r="V43" s="321"/>
      <c r="W43" s="321"/>
    </row>
    <row r="44" spans="1:23">
      <c r="A44" s="185" t="s">
        <v>165</v>
      </c>
      <c r="K44" s="319"/>
      <c r="L44" s="319"/>
      <c r="O44" s="320"/>
      <c r="P44" s="321"/>
      <c r="Q44" s="321"/>
      <c r="R44" s="321"/>
      <c r="S44" s="321"/>
      <c r="T44" s="321"/>
      <c r="U44" s="321"/>
      <c r="V44" s="321"/>
      <c r="W44" s="321"/>
    </row>
    <row r="45" spans="1:23">
      <c r="A45" s="343" t="s">
        <v>166</v>
      </c>
      <c r="B45" s="343" t="s">
        <v>167</v>
      </c>
      <c r="C45" s="266" t="s">
        <v>168</v>
      </c>
      <c r="D45" s="343" t="s">
        <v>169</v>
      </c>
      <c r="E45" s="266" t="s">
        <v>170</v>
      </c>
      <c r="F45" s="266" t="s">
        <v>171</v>
      </c>
      <c r="G45" s="266" t="s">
        <v>172</v>
      </c>
      <c r="H45" s="343" t="s">
        <v>6</v>
      </c>
      <c r="K45" s="319"/>
      <c r="L45" s="319"/>
      <c r="O45" s="320"/>
      <c r="P45" s="321"/>
      <c r="Q45" s="321"/>
      <c r="R45" s="321"/>
      <c r="S45" s="321"/>
      <c r="T45" s="321"/>
      <c r="U45" s="321"/>
      <c r="V45" s="321"/>
      <c r="W45" s="321"/>
    </row>
    <row r="46" spans="1:23">
      <c r="A46" s="364"/>
      <c r="B46" s="364"/>
      <c r="C46" s="267" t="s">
        <v>173</v>
      </c>
      <c r="D46" s="364"/>
      <c r="E46" s="273" t="s">
        <v>174</v>
      </c>
      <c r="F46" s="273" t="s">
        <v>174</v>
      </c>
      <c r="G46" s="273" t="s">
        <v>174</v>
      </c>
      <c r="H46" s="364"/>
      <c r="K46" s="319"/>
      <c r="L46" s="319"/>
      <c r="O46" s="320"/>
      <c r="P46" s="321"/>
      <c r="Q46" s="321"/>
      <c r="R46" s="321"/>
      <c r="S46" s="321"/>
      <c r="T46" s="321"/>
      <c r="U46" s="321"/>
      <c r="V46" s="321"/>
      <c r="W46" s="321"/>
    </row>
    <row r="47" spans="1:23" ht="15.75">
      <c r="A47" s="188" t="s">
        <v>1</v>
      </c>
      <c r="B47" s="274">
        <v>0.72</v>
      </c>
      <c r="C47" s="274">
        <f>(E47*C53)+(F47*C54)+(G47*C55)</f>
        <v>32.042000000000002</v>
      </c>
      <c r="D47" s="274" t="s">
        <v>175</v>
      </c>
      <c r="E47" s="274">
        <v>1</v>
      </c>
      <c r="F47" s="274">
        <v>4</v>
      </c>
      <c r="G47" s="274">
        <v>1</v>
      </c>
      <c r="H47" s="274">
        <v>1</v>
      </c>
      <c r="K47" s="319"/>
      <c r="L47" s="319"/>
      <c r="O47" s="320"/>
      <c r="P47" s="321"/>
      <c r="Q47" s="321"/>
      <c r="R47" s="321"/>
      <c r="S47" s="321"/>
      <c r="T47" s="321"/>
      <c r="U47" s="321"/>
      <c r="V47" s="321"/>
      <c r="W47" s="321"/>
    </row>
    <row r="48" spans="1:23" ht="15.75">
      <c r="A48" s="188" t="s">
        <v>2</v>
      </c>
      <c r="B48" s="274">
        <v>0</v>
      </c>
      <c r="C48" s="274">
        <f>(E48*C53)+(F48*C54)+(G48*C55)</f>
        <v>30.026199999999999</v>
      </c>
      <c r="D48" s="274" t="s">
        <v>176</v>
      </c>
      <c r="E48" s="274">
        <v>1</v>
      </c>
      <c r="F48" s="274">
        <v>2</v>
      </c>
      <c r="G48" s="274">
        <v>1</v>
      </c>
      <c r="H48" s="274">
        <v>16</v>
      </c>
      <c r="K48" s="319"/>
      <c r="L48" s="319"/>
      <c r="O48" s="320"/>
      <c r="P48" s="321"/>
      <c r="Q48" s="321"/>
      <c r="R48" s="321"/>
      <c r="S48" s="321"/>
      <c r="T48" s="321"/>
      <c r="U48" s="321"/>
      <c r="V48" s="321"/>
      <c r="W48" s="321"/>
    </row>
    <row r="49" spans="1:23" ht="15.75">
      <c r="A49" s="188" t="s">
        <v>3</v>
      </c>
      <c r="B49" s="190">
        <v>0.5</v>
      </c>
      <c r="C49" s="274">
        <f>(E49*C53)+(F49*C54)+(G49*C55)</f>
        <v>44.052999999999997</v>
      </c>
      <c r="D49" s="274" t="s">
        <v>177</v>
      </c>
      <c r="E49" s="274">
        <v>2</v>
      </c>
      <c r="F49" s="274">
        <v>4</v>
      </c>
      <c r="G49" s="274">
        <v>1</v>
      </c>
      <c r="H49" s="274">
        <v>20</v>
      </c>
      <c r="K49" s="319"/>
      <c r="L49" s="319"/>
      <c r="O49" s="320"/>
      <c r="P49" s="321"/>
      <c r="Q49" s="321"/>
      <c r="R49" s="321"/>
      <c r="S49" s="321"/>
      <c r="T49" s="321"/>
      <c r="U49" s="321"/>
      <c r="V49" s="321"/>
      <c r="W49" s="321"/>
    </row>
    <row r="50" spans="1:23" ht="15.75">
      <c r="A50" s="188" t="s">
        <v>4</v>
      </c>
      <c r="B50" s="191">
        <v>0.66</v>
      </c>
      <c r="C50" s="274">
        <f>(E50*C53)+(F50*C54)+(G50*C55)</f>
        <v>58.079799999999999</v>
      </c>
      <c r="D50" s="274" t="s">
        <v>178</v>
      </c>
      <c r="E50" s="274">
        <v>3</v>
      </c>
      <c r="F50" s="274">
        <v>6</v>
      </c>
      <c r="G50" s="274">
        <v>1</v>
      </c>
      <c r="H50" s="274">
        <v>20</v>
      </c>
      <c r="K50" s="319"/>
      <c r="L50" s="319"/>
      <c r="O50" s="320"/>
      <c r="P50" s="321"/>
      <c r="Q50" s="321"/>
      <c r="R50" s="321"/>
      <c r="S50" s="321"/>
      <c r="T50" s="321"/>
      <c r="U50" s="321"/>
      <c r="V50" s="321"/>
      <c r="W50" s="321"/>
    </row>
    <row r="51" spans="1:23" ht="15.75">
      <c r="A51" s="188" t="s">
        <v>5</v>
      </c>
      <c r="B51" s="192">
        <v>0.66</v>
      </c>
      <c r="C51" s="274">
        <f>(E51*C53)+(F51*C54)+(G51*C55)</f>
        <v>56.064</v>
      </c>
      <c r="D51" s="274" t="s">
        <v>179</v>
      </c>
      <c r="E51" s="274">
        <v>3</v>
      </c>
      <c r="F51" s="274">
        <v>4</v>
      </c>
      <c r="G51" s="274">
        <v>1</v>
      </c>
      <c r="H51" s="192">
        <v>20</v>
      </c>
      <c r="K51" s="319"/>
      <c r="L51" s="319"/>
      <c r="O51" s="320"/>
      <c r="P51" s="321"/>
      <c r="Q51" s="321"/>
      <c r="R51" s="321"/>
      <c r="S51" s="321"/>
      <c r="T51" s="321"/>
      <c r="U51" s="321"/>
      <c r="V51" s="321"/>
      <c r="W51" s="321"/>
    </row>
    <row r="52" spans="1:23" ht="15.75">
      <c r="A52" s="188" t="s">
        <v>180</v>
      </c>
      <c r="B52" s="274">
        <v>1</v>
      </c>
      <c r="C52" s="274">
        <f>(E52*C53)+(F52*C54)</f>
        <v>44.096200000000003</v>
      </c>
      <c r="D52" s="274" t="s">
        <v>181</v>
      </c>
      <c r="E52" s="274">
        <v>3</v>
      </c>
      <c r="F52" s="274">
        <v>8</v>
      </c>
      <c r="G52" s="193">
        <v>0</v>
      </c>
      <c r="H52" s="274">
        <v>16</v>
      </c>
      <c r="K52" s="319"/>
      <c r="L52" s="319"/>
      <c r="O52" s="320"/>
      <c r="P52" s="321"/>
      <c r="Q52" s="321"/>
      <c r="R52" s="321"/>
      <c r="S52" s="321"/>
      <c r="T52" s="321"/>
      <c r="U52" s="321"/>
      <c r="V52" s="321"/>
      <c r="W52" s="321"/>
    </row>
    <row r="53" spans="1:23">
      <c r="A53" s="188" t="s">
        <v>182</v>
      </c>
      <c r="B53" s="274" t="s">
        <v>183</v>
      </c>
      <c r="C53" s="194">
        <v>12.010999999999999</v>
      </c>
      <c r="D53" s="274" t="s">
        <v>184</v>
      </c>
      <c r="E53" s="274">
        <v>1</v>
      </c>
      <c r="F53" s="274" t="s">
        <v>183</v>
      </c>
      <c r="G53" s="193" t="s">
        <v>183</v>
      </c>
      <c r="H53" s="274" t="s">
        <v>183</v>
      </c>
      <c r="K53" s="319"/>
      <c r="L53" s="319"/>
      <c r="O53" s="320"/>
      <c r="P53" s="321"/>
      <c r="Q53" s="321"/>
      <c r="R53" s="321"/>
      <c r="S53" s="321"/>
      <c r="T53" s="321"/>
      <c r="U53" s="321"/>
      <c r="V53" s="321"/>
      <c r="W53" s="321"/>
    </row>
    <row r="54" spans="1:23">
      <c r="A54" s="195" t="s">
        <v>185</v>
      </c>
      <c r="B54" s="274" t="s">
        <v>183</v>
      </c>
      <c r="C54" s="194">
        <v>1.0079</v>
      </c>
      <c r="D54" s="274" t="s">
        <v>186</v>
      </c>
      <c r="E54" s="274" t="s">
        <v>183</v>
      </c>
      <c r="F54" s="274">
        <v>1</v>
      </c>
      <c r="G54" s="193" t="s">
        <v>183</v>
      </c>
      <c r="H54" s="274" t="s">
        <v>183</v>
      </c>
      <c r="K54" s="319"/>
      <c r="L54" s="319"/>
      <c r="O54" s="320"/>
      <c r="P54" s="321"/>
      <c r="Q54" s="321"/>
      <c r="R54" s="321"/>
      <c r="S54" s="321"/>
      <c r="T54" s="321"/>
      <c r="U54" s="321"/>
      <c r="V54" s="321"/>
      <c r="W54" s="321"/>
    </row>
    <row r="55" spans="1:23">
      <c r="A55" s="195" t="s">
        <v>187</v>
      </c>
      <c r="B55" s="274" t="s">
        <v>183</v>
      </c>
      <c r="C55" s="194">
        <v>15.9994</v>
      </c>
      <c r="D55" s="274" t="s">
        <v>188</v>
      </c>
      <c r="E55" s="274" t="s">
        <v>183</v>
      </c>
      <c r="F55" s="274" t="s">
        <v>183</v>
      </c>
      <c r="G55" s="193">
        <v>1</v>
      </c>
      <c r="H55" s="274" t="s">
        <v>183</v>
      </c>
      <c r="K55" s="319"/>
      <c r="L55" s="319"/>
      <c r="O55" s="320"/>
      <c r="P55" s="321"/>
      <c r="Q55" s="321"/>
      <c r="R55" s="321"/>
      <c r="S55" s="321"/>
      <c r="T55" s="321"/>
      <c r="U55" s="321"/>
      <c r="V55" s="321"/>
      <c r="W55" s="321"/>
    </row>
    <row r="56" spans="1:23">
      <c r="A56" s="365" t="s">
        <v>189</v>
      </c>
      <c r="B56" s="365"/>
      <c r="C56" s="365"/>
      <c r="D56" s="365"/>
      <c r="E56" s="365"/>
      <c r="F56" s="365"/>
      <c r="G56" s="365"/>
      <c r="H56" s="365"/>
      <c r="K56" s="319"/>
      <c r="L56" s="319"/>
      <c r="O56" s="320"/>
      <c r="P56" s="321"/>
      <c r="Q56" s="321"/>
      <c r="R56" s="321"/>
      <c r="S56" s="321"/>
      <c r="T56" s="321"/>
      <c r="U56" s="321"/>
      <c r="V56" s="321"/>
      <c r="W56" s="321"/>
    </row>
    <row r="57" spans="1:23">
      <c r="H57" s="197" t="s">
        <v>310</v>
      </c>
      <c r="K57" s="319"/>
      <c r="L57" s="319"/>
      <c r="O57" s="320"/>
      <c r="P57" s="321"/>
      <c r="Q57" s="321"/>
      <c r="R57" s="321"/>
      <c r="S57" s="321"/>
      <c r="T57" s="321"/>
      <c r="U57" s="321"/>
      <c r="V57" s="321"/>
      <c r="W57" s="321"/>
    </row>
    <row r="58" spans="1:23">
      <c r="A58" s="137" t="s">
        <v>378</v>
      </c>
      <c r="K58" s="319"/>
      <c r="L58" s="319"/>
      <c r="O58" s="320"/>
      <c r="P58" s="321"/>
      <c r="Q58" s="321"/>
      <c r="R58" s="321"/>
      <c r="S58" s="321"/>
      <c r="T58" s="321"/>
      <c r="U58" s="321"/>
      <c r="V58" s="321"/>
      <c r="W58" s="321"/>
    </row>
    <row r="59" spans="1:23">
      <c r="B59" s="274" t="s">
        <v>191</v>
      </c>
      <c r="D59" s="274" t="s">
        <v>192</v>
      </c>
      <c r="F59" s="198" t="s">
        <v>120</v>
      </c>
      <c r="H59" s="138" t="s">
        <v>120</v>
      </c>
      <c r="K59" s="319"/>
      <c r="L59" s="319"/>
      <c r="O59" s="320"/>
      <c r="P59" s="321"/>
      <c r="Q59" s="321"/>
      <c r="R59" s="321"/>
      <c r="S59" s="321"/>
      <c r="T59" s="321"/>
      <c r="U59" s="321"/>
      <c r="V59" s="321"/>
      <c r="W59" s="321"/>
    </row>
    <row r="60" spans="1:23">
      <c r="A60" s="138" t="s">
        <v>0</v>
      </c>
      <c r="B60" s="198" t="s">
        <v>120</v>
      </c>
      <c r="D60" s="266" t="s">
        <v>161</v>
      </c>
      <c r="F60" s="177" t="s">
        <v>193</v>
      </c>
      <c r="H60" s="177" t="s">
        <v>194</v>
      </c>
      <c r="K60" s="319"/>
      <c r="L60" s="319"/>
      <c r="O60" s="320"/>
      <c r="P60" s="321"/>
      <c r="Q60" s="321"/>
      <c r="R60" s="321"/>
      <c r="S60" s="321"/>
      <c r="T60" s="321"/>
      <c r="U60" s="321"/>
      <c r="V60" s="321"/>
      <c r="W60" s="321"/>
    </row>
    <row r="61" spans="1:23">
      <c r="A61" s="177" t="s">
        <v>162</v>
      </c>
      <c r="B61" s="199" t="s">
        <v>163</v>
      </c>
      <c r="D61" s="177" t="s">
        <v>163</v>
      </c>
      <c r="F61" s="177" t="s">
        <v>161</v>
      </c>
      <c r="H61" s="177" t="s">
        <v>161</v>
      </c>
      <c r="K61" s="319"/>
      <c r="L61" s="319"/>
      <c r="O61" s="320"/>
      <c r="P61" s="321"/>
      <c r="Q61" s="321"/>
      <c r="R61" s="321"/>
      <c r="S61" s="321"/>
      <c r="T61" s="321"/>
      <c r="U61" s="321"/>
      <c r="V61" s="321"/>
      <c r="W61" s="321"/>
    </row>
    <row r="62" spans="1:23">
      <c r="A62" s="141" t="s">
        <v>195</v>
      </c>
      <c r="B62" s="141" t="s">
        <v>8</v>
      </c>
      <c r="D62" s="141" t="s">
        <v>8</v>
      </c>
      <c r="F62" s="141" t="s">
        <v>8</v>
      </c>
      <c r="H62" s="177" t="s">
        <v>8</v>
      </c>
      <c r="K62" s="319"/>
      <c r="L62" s="319"/>
      <c r="O62" s="320"/>
      <c r="P62" s="321"/>
      <c r="Q62" s="321"/>
      <c r="R62" s="321"/>
      <c r="S62" s="321"/>
      <c r="T62" s="321"/>
      <c r="U62" s="321"/>
      <c r="V62" s="321"/>
      <c r="W62" s="321"/>
    </row>
    <row r="63" spans="1:23">
      <c r="A63" s="269" t="s">
        <v>148</v>
      </c>
      <c r="B63" s="237">
        <f t="shared" ref="B63:B64" si="0">B17</f>
        <v>2.2599999999999998</v>
      </c>
      <c r="C63" s="197" t="s">
        <v>196</v>
      </c>
      <c r="D63" s="237">
        <f>H41</f>
        <v>2.7794492139908387E-2</v>
      </c>
      <c r="E63" s="197" t="s">
        <v>197</v>
      </c>
      <c r="F63" s="237">
        <f>B63-D63</f>
        <v>2.2322055078600913</v>
      </c>
      <c r="G63" s="353" t="s">
        <v>198</v>
      </c>
      <c r="H63" s="258">
        <f>(F63)*(1/B52)*(C52/C53)*(E53/E52)</f>
        <v>2.7317120560514021</v>
      </c>
      <c r="K63" s="319"/>
      <c r="L63" s="319"/>
      <c r="O63" s="320"/>
      <c r="P63" s="321"/>
      <c r="Q63" s="321"/>
      <c r="R63" s="321"/>
      <c r="S63" s="321"/>
      <c r="T63" s="321"/>
      <c r="U63" s="321"/>
      <c r="V63" s="321"/>
      <c r="W63" s="321"/>
    </row>
    <row r="64" spans="1:23">
      <c r="A64" s="269" t="s">
        <v>42</v>
      </c>
      <c r="B64" s="237">
        <f t="shared" si="0"/>
        <v>3</v>
      </c>
      <c r="C64" s="82"/>
      <c r="D64" s="237">
        <f>H42</f>
        <v>5.1814992732880101E-2</v>
      </c>
      <c r="E64" s="82"/>
      <c r="F64" s="237">
        <f>B64-D64</f>
        <v>2.9481850072671199</v>
      </c>
      <c r="G64" s="353"/>
      <c r="H64" s="258">
        <f>(F64)*(1/B52)*(C52/C53)*(E53/E52)</f>
        <v>3.6079081874240941</v>
      </c>
      <c r="K64" s="319"/>
      <c r="L64" s="319"/>
      <c r="O64" s="320"/>
      <c r="P64" s="321"/>
      <c r="Q64" s="321"/>
      <c r="R64" s="321"/>
      <c r="S64" s="321"/>
      <c r="T64" s="321"/>
      <c r="U64" s="321"/>
      <c r="V64" s="321"/>
      <c r="W64" s="321"/>
    </row>
    <row r="65" spans="1:23">
      <c r="K65" s="319"/>
      <c r="L65" s="319"/>
      <c r="O65" s="320"/>
      <c r="P65" s="321"/>
      <c r="Q65" s="321"/>
      <c r="R65" s="321"/>
      <c r="S65" s="321"/>
      <c r="T65" s="321"/>
      <c r="U65" s="321"/>
      <c r="V65" s="321"/>
      <c r="W65" s="321"/>
    </row>
    <row r="66" spans="1:23" ht="15.75">
      <c r="A66" s="201" t="s">
        <v>199</v>
      </c>
      <c r="K66" s="319"/>
      <c r="L66" s="319"/>
      <c r="O66" s="320"/>
      <c r="P66" s="321"/>
      <c r="Q66" s="321"/>
      <c r="R66" s="321"/>
      <c r="S66" s="321"/>
      <c r="T66" s="321"/>
      <c r="U66" s="321"/>
      <c r="V66" s="321"/>
      <c r="W66" s="321"/>
    </row>
    <row r="67" spans="1:23" ht="15.75">
      <c r="A67" s="174" t="s">
        <v>154</v>
      </c>
      <c r="B67" s="172" t="s">
        <v>200</v>
      </c>
      <c r="K67" s="319"/>
      <c r="L67" s="319"/>
      <c r="O67" s="320"/>
      <c r="P67" s="321"/>
      <c r="Q67" s="321"/>
      <c r="R67" s="321"/>
      <c r="S67" s="321"/>
      <c r="T67" s="321"/>
      <c r="U67" s="321"/>
      <c r="V67" s="321"/>
      <c r="W67" s="321"/>
    </row>
    <row r="68" spans="1:23" ht="15.75">
      <c r="A68" s="172"/>
      <c r="B68" s="172" t="s">
        <v>201</v>
      </c>
      <c r="K68" s="319"/>
      <c r="L68" s="319"/>
      <c r="O68" s="320"/>
      <c r="P68" s="321"/>
      <c r="Q68" s="321"/>
      <c r="R68" s="321"/>
      <c r="S68" s="321"/>
      <c r="T68" s="321"/>
      <c r="U68" s="321"/>
      <c r="V68" s="321"/>
      <c r="W68" s="321"/>
    </row>
    <row r="69" spans="1:23" ht="15.75">
      <c r="A69" s="172"/>
      <c r="B69" s="172" t="s">
        <v>202</v>
      </c>
      <c r="K69" s="319"/>
      <c r="L69" s="319"/>
      <c r="O69" s="320"/>
      <c r="P69" s="321"/>
      <c r="Q69" s="321"/>
      <c r="R69" s="321"/>
      <c r="S69" s="321"/>
      <c r="T69" s="321"/>
      <c r="U69" s="321"/>
      <c r="V69" s="321"/>
      <c r="W69" s="321"/>
    </row>
    <row r="70" spans="1:23" ht="15.75">
      <c r="A70" s="172"/>
      <c r="B70" s="172" t="s">
        <v>203</v>
      </c>
      <c r="K70" s="319"/>
      <c r="L70" s="319"/>
      <c r="O70" s="320"/>
      <c r="P70" s="321"/>
      <c r="Q70" s="321"/>
      <c r="R70" s="321"/>
      <c r="S70" s="321"/>
      <c r="T70" s="321"/>
      <c r="U70" s="321"/>
      <c r="V70" s="321"/>
      <c r="W70" s="321"/>
    </row>
    <row r="71" spans="1:23" ht="15.75">
      <c r="A71" s="172"/>
      <c r="B71" s="172" t="s">
        <v>204</v>
      </c>
      <c r="K71" s="319"/>
      <c r="L71" s="319"/>
      <c r="O71" s="320"/>
      <c r="P71" s="321"/>
      <c r="Q71" s="321"/>
      <c r="R71" s="321"/>
      <c r="S71" s="321"/>
      <c r="T71" s="321"/>
      <c r="U71" s="321"/>
      <c r="V71" s="321"/>
      <c r="W71" s="321"/>
    </row>
    <row r="72" spans="1:23" ht="15.75">
      <c r="A72" s="172"/>
      <c r="B72" s="172" t="s">
        <v>205</v>
      </c>
      <c r="K72" s="319"/>
      <c r="L72" s="319"/>
      <c r="O72" s="320"/>
      <c r="P72" s="321"/>
      <c r="Q72" s="321"/>
      <c r="R72" s="321"/>
      <c r="S72" s="321"/>
      <c r="T72" s="321"/>
      <c r="U72" s="321"/>
      <c r="V72" s="321"/>
      <c r="W72" s="321"/>
    </row>
    <row r="73" spans="1:23">
      <c r="A73" s="172"/>
      <c r="B73" s="172"/>
      <c r="K73" s="319"/>
      <c r="L73" s="319"/>
      <c r="O73" s="320"/>
      <c r="P73" s="321"/>
      <c r="Q73" s="321"/>
      <c r="R73" s="321"/>
      <c r="S73" s="321"/>
      <c r="T73" s="321"/>
      <c r="U73" s="321"/>
      <c r="V73" s="321"/>
      <c r="W73" s="321"/>
    </row>
    <row r="74" spans="1:23" ht="15.75">
      <c r="A74" s="202" t="s">
        <v>206</v>
      </c>
      <c r="B74" s="201" t="s">
        <v>207</v>
      </c>
      <c r="K74" s="319"/>
      <c r="L74" s="319"/>
      <c r="O74" s="320"/>
      <c r="P74" s="321"/>
      <c r="Q74" s="321"/>
      <c r="R74" s="321"/>
      <c r="S74" s="321"/>
      <c r="T74" s="321"/>
      <c r="U74" s="321"/>
      <c r="V74" s="321"/>
      <c r="W74" s="321"/>
    </row>
    <row r="75" spans="1:23">
      <c r="A75" s="172"/>
      <c r="E75" s="172"/>
      <c r="K75" s="319"/>
      <c r="L75" s="319"/>
      <c r="O75" s="320"/>
      <c r="P75" s="321"/>
      <c r="Q75" s="321"/>
      <c r="R75" s="321"/>
      <c r="S75" s="321"/>
      <c r="T75" s="321"/>
      <c r="U75" s="321"/>
      <c r="V75" s="321"/>
      <c r="W75" s="321"/>
    </row>
    <row r="76" spans="1:23">
      <c r="A76" s="203" t="s">
        <v>379</v>
      </c>
      <c r="K76" s="319"/>
      <c r="L76" s="319"/>
      <c r="O76" s="320"/>
      <c r="P76" s="321"/>
      <c r="Q76" s="321"/>
      <c r="R76" s="321"/>
      <c r="S76" s="321"/>
      <c r="T76" s="321"/>
      <c r="U76" s="321"/>
      <c r="V76" s="321"/>
      <c r="W76" s="321"/>
    </row>
    <row r="77" spans="1:23">
      <c r="A77" s="172" t="s">
        <v>209</v>
      </c>
      <c r="K77" s="319"/>
      <c r="L77" s="319"/>
      <c r="O77" s="320"/>
      <c r="P77" s="321"/>
      <c r="Q77" s="321"/>
      <c r="R77" s="321"/>
      <c r="S77" s="321"/>
      <c r="T77" s="321"/>
      <c r="U77" s="321"/>
      <c r="V77" s="321"/>
      <c r="W77" s="321"/>
    </row>
    <row r="78" spans="1:23">
      <c r="A78" s="185"/>
      <c r="K78" s="319"/>
      <c r="L78" s="319"/>
      <c r="O78" s="320"/>
      <c r="P78" s="321"/>
      <c r="Q78" s="321"/>
      <c r="R78" s="321"/>
      <c r="S78" s="321"/>
      <c r="T78" s="321"/>
      <c r="U78" s="321"/>
      <c r="V78" s="321"/>
      <c r="W78" s="321"/>
    </row>
    <row r="79" spans="1:23">
      <c r="A79" s="185"/>
      <c r="B79" s="274" t="s">
        <v>210</v>
      </c>
      <c r="K79" s="319"/>
      <c r="L79" s="319"/>
      <c r="O79" s="320"/>
      <c r="P79" s="321"/>
      <c r="Q79" s="321"/>
      <c r="R79" s="321"/>
      <c r="S79" s="321"/>
      <c r="T79" s="321"/>
      <c r="U79" s="321"/>
      <c r="V79" s="321"/>
      <c r="W79" s="321"/>
    </row>
    <row r="80" spans="1:23">
      <c r="A80"/>
      <c r="B80" s="198" t="s">
        <v>120</v>
      </c>
      <c r="K80" s="319"/>
      <c r="L80" s="319"/>
      <c r="O80" s="320"/>
      <c r="P80" s="321"/>
      <c r="Q80" s="321"/>
      <c r="R80" s="321"/>
      <c r="S80" s="321"/>
      <c r="T80" s="321"/>
      <c r="U80" s="321"/>
      <c r="V80" s="321"/>
      <c r="W80" s="321"/>
    </row>
    <row r="81" spans="1:23" ht="15.75">
      <c r="A81"/>
      <c r="B81" s="177" t="s">
        <v>194</v>
      </c>
      <c r="C81" s="173"/>
      <c r="D81" s="361" t="s">
        <v>211</v>
      </c>
      <c r="E81" s="362"/>
      <c r="F81" s="362"/>
      <c r="G81" s="362"/>
      <c r="H81" s="363"/>
      <c r="I81" s="205"/>
      <c r="J81" s="173"/>
      <c r="K81" s="319"/>
      <c r="L81" s="319"/>
      <c r="O81" s="320"/>
      <c r="P81" s="321"/>
      <c r="Q81" s="321"/>
      <c r="R81" s="321"/>
      <c r="S81" s="321"/>
      <c r="T81" s="321"/>
      <c r="U81" s="321"/>
      <c r="V81" s="321"/>
      <c r="W81" s="321"/>
    </row>
    <row r="82" spans="1:23" ht="15.75">
      <c r="A82" s="138" t="s">
        <v>0</v>
      </c>
      <c r="B82" s="177" t="s">
        <v>161</v>
      </c>
      <c r="C82" s="173"/>
      <c r="D82" s="177" t="s">
        <v>1</v>
      </c>
      <c r="E82" s="177" t="s">
        <v>212</v>
      </c>
      <c r="F82" s="207" t="s">
        <v>213</v>
      </c>
      <c r="G82" s="207" t="s">
        <v>214</v>
      </c>
      <c r="H82" s="177" t="s">
        <v>215</v>
      </c>
      <c r="I82" s="173"/>
      <c r="J82" s="138" t="s">
        <v>216</v>
      </c>
      <c r="K82" s="319"/>
      <c r="L82" s="319"/>
      <c r="O82" s="320"/>
      <c r="P82" s="321"/>
      <c r="Q82" s="321"/>
      <c r="R82" s="321"/>
      <c r="S82" s="321"/>
      <c r="T82" s="321"/>
      <c r="U82" s="321"/>
      <c r="V82" s="321"/>
      <c r="W82" s="321"/>
    </row>
    <row r="83" spans="1:23" ht="15.75">
      <c r="A83" s="141" t="s">
        <v>7</v>
      </c>
      <c r="B83" s="141" t="s">
        <v>8</v>
      </c>
      <c r="C83" s="173"/>
      <c r="D83" s="141" t="s">
        <v>8</v>
      </c>
      <c r="E83" s="141" t="s">
        <v>8</v>
      </c>
      <c r="F83" s="141" t="s">
        <v>8</v>
      </c>
      <c r="G83" s="141" t="s">
        <v>8</v>
      </c>
      <c r="H83" s="141" t="s">
        <v>8</v>
      </c>
      <c r="I83" s="173"/>
      <c r="J83" s="177" t="s">
        <v>8</v>
      </c>
      <c r="K83" s="319"/>
      <c r="L83" s="319"/>
      <c r="O83" s="320"/>
      <c r="P83" s="321"/>
      <c r="Q83" s="321"/>
      <c r="R83" s="321"/>
      <c r="S83" s="321"/>
      <c r="T83" s="321"/>
      <c r="U83" s="321"/>
      <c r="V83" s="321"/>
      <c r="W83" s="321"/>
    </row>
    <row r="84" spans="1:23">
      <c r="A84" s="269" t="s">
        <v>148</v>
      </c>
      <c r="B84" s="236">
        <f t="shared" ref="B84:B85" si="1">H63</f>
        <v>2.7317120560514021</v>
      </c>
      <c r="C84" s="197" t="s">
        <v>217</v>
      </c>
      <c r="D84" s="209">
        <f t="shared" ref="D84:H85" si="2">B25</f>
        <v>5.5E-2</v>
      </c>
      <c r="E84" s="209">
        <f t="shared" si="2"/>
        <v>2.8333333333333335E-3</v>
      </c>
      <c r="F84" s="258">
        <f t="shared" si="2"/>
        <v>4.2000000000000003E-2</v>
      </c>
      <c r="G84" s="258">
        <f t="shared" si="2"/>
        <v>1.9E-3</v>
      </c>
      <c r="H84" s="258">
        <f t="shared" si="2"/>
        <v>1.6999999999999999E-3</v>
      </c>
      <c r="I84" s="197" t="s">
        <v>197</v>
      </c>
      <c r="J84" s="310">
        <f>SUM(B84,D84,E84,F84,G84,H84)</f>
        <v>2.8351453893847354</v>
      </c>
      <c r="K84" s="319"/>
      <c r="L84" s="319"/>
      <c r="O84" s="320"/>
      <c r="P84" s="321"/>
      <c r="Q84" s="321"/>
      <c r="R84" s="321"/>
      <c r="S84" s="321"/>
      <c r="T84" s="321"/>
      <c r="U84" s="321"/>
      <c r="V84" s="321"/>
      <c r="W84" s="321"/>
    </row>
    <row r="85" spans="1:23" ht="15" customHeight="1">
      <c r="A85" s="269" t="s">
        <v>42</v>
      </c>
      <c r="B85" s="211">
        <f t="shared" si="1"/>
        <v>3.6079081874240941</v>
      </c>
      <c r="C85" s="213"/>
      <c r="D85" s="9">
        <f t="shared" si="2"/>
        <v>0.14399999999999999</v>
      </c>
      <c r="E85" s="272">
        <f t="shared" si="2"/>
        <v>9.1999999999999998E-3</v>
      </c>
      <c r="F85" s="272">
        <f>D26</f>
        <v>2.8000000000000001E-2</v>
      </c>
      <c r="G85" s="272">
        <f>E26</f>
        <v>3.2000000000000002E-3</v>
      </c>
      <c r="H85" s="238">
        <f>F26</f>
        <v>4.4999999999999997E-3</v>
      </c>
      <c r="I85" s="213"/>
      <c r="J85" s="310">
        <f>SUM(B85,D85,E85,F85,G85,H85)</f>
        <v>3.7968081874240944</v>
      </c>
      <c r="K85" s="319"/>
      <c r="L85" s="319"/>
      <c r="O85" s="320"/>
      <c r="P85" s="321"/>
      <c r="Q85" s="321"/>
      <c r="R85" s="321"/>
      <c r="S85" s="321"/>
      <c r="T85" s="321"/>
      <c r="U85" s="321"/>
      <c r="V85" s="321"/>
      <c r="W85" s="321"/>
    </row>
  </sheetData>
  <mergeCells count="17">
    <mergeCell ref="B11:G11"/>
    <mergeCell ref="A19:G19"/>
    <mergeCell ref="A20:G20"/>
    <mergeCell ref="A3:G3"/>
    <mergeCell ref="A4:G4"/>
    <mergeCell ref="A5:G5"/>
    <mergeCell ref="C8:C9"/>
    <mergeCell ref="E8:E9"/>
    <mergeCell ref="F8:F9"/>
    <mergeCell ref="G8:G9"/>
    <mergeCell ref="H45:H46"/>
    <mergeCell ref="A56:H56"/>
    <mergeCell ref="G63:G64"/>
    <mergeCell ref="D81:H81"/>
    <mergeCell ref="A45:A46"/>
    <mergeCell ref="B45:B46"/>
    <mergeCell ref="D45:D4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C39" sqref="C39"/>
    </sheetView>
  </sheetViews>
  <sheetFormatPr defaultColWidth="9.140625" defaultRowHeight="12.75"/>
  <cols>
    <col min="1" max="1" width="18" style="24" customWidth="1"/>
    <col min="2" max="2" width="10.5703125" style="24" customWidth="1"/>
    <col min="3" max="3" width="13.7109375" style="24" customWidth="1"/>
    <col min="4" max="4" width="13.28515625" style="24" customWidth="1"/>
    <col min="5" max="5" width="15.7109375" style="24" customWidth="1"/>
    <col min="6" max="6" width="11.140625" style="24" customWidth="1"/>
    <col min="7" max="7" width="14" style="24" customWidth="1"/>
    <col min="8" max="16384" width="9.140625" style="24"/>
  </cols>
  <sheetData>
    <row r="1" spans="1:11">
      <c r="A1" s="24" t="s">
        <v>50</v>
      </c>
    </row>
    <row r="3" spans="1:11">
      <c r="A3" s="337" t="s">
        <v>55</v>
      </c>
      <c r="B3" s="337"/>
      <c r="C3" s="337"/>
      <c r="D3" s="337"/>
      <c r="E3" s="337"/>
      <c r="F3" s="337"/>
      <c r="G3" s="337"/>
      <c r="H3" s="337"/>
      <c r="I3" s="337"/>
    </row>
    <row r="4" spans="1:11">
      <c r="I4" s="25"/>
    </row>
    <row r="5" spans="1:11">
      <c r="A5" s="71" t="s">
        <v>0</v>
      </c>
      <c r="B5" s="71" t="s">
        <v>1</v>
      </c>
      <c r="C5" s="71" t="s">
        <v>2</v>
      </c>
      <c r="D5" s="71" t="s">
        <v>3</v>
      </c>
      <c r="E5" s="71" t="s">
        <v>4</v>
      </c>
      <c r="F5" s="71" t="s">
        <v>5</v>
      </c>
      <c r="G5" s="338" t="s">
        <v>6</v>
      </c>
      <c r="H5" s="86"/>
    </row>
    <row r="6" spans="1:11">
      <c r="A6" s="72" t="s">
        <v>7</v>
      </c>
      <c r="B6" s="72" t="s">
        <v>8</v>
      </c>
      <c r="C6" s="72" t="s">
        <v>8</v>
      </c>
      <c r="D6" s="72" t="s">
        <v>8</v>
      </c>
      <c r="E6" s="72" t="s">
        <v>8</v>
      </c>
      <c r="F6" s="72" t="s">
        <v>8</v>
      </c>
      <c r="G6" s="339"/>
      <c r="H6" s="13" t="s">
        <v>14</v>
      </c>
    </row>
    <row r="7" spans="1:11" ht="15" customHeight="1">
      <c r="A7" s="10">
        <v>180</v>
      </c>
      <c r="B7" s="73">
        <v>9.6000000000000002E-2</v>
      </c>
      <c r="C7" s="73">
        <v>2.2000000000000001E-3</v>
      </c>
      <c r="D7" s="73" t="s">
        <v>9</v>
      </c>
      <c r="E7" s="11" t="s">
        <v>9</v>
      </c>
      <c r="F7" s="73" t="s">
        <v>9</v>
      </c>
      <c r="G7" s="340" t="s">
        <v>51</v>
      </c>
      <c r="H7" s="86"/>
    </row>
    <row r="8" spans="1:11">
      <c r="A8" s="10">
        <v>180</v>
      </c>
      <c r="B8" s="73">
        <v>0.14799999999999999</v>
      </c>
      <c r="C8" s="73">
        <v>3.3999999999999998E-3</v>
      </c>
      <c r="D8" s="73" t="s">
        <v>9</v>
      </c>
      <c r="E8" s="11" t="s">
        <v>9</v>
      </c>
      <c r="F8" s="73" t="s">
        <v>9</v>
      </c>
      <c r="G8" s="340"/>
      <c r="H8" s="87"/>
    </row>
    <row r="9" spans="1:11">
      <c r="A9" s="10" t="s">
        <v>10</v>
      </c>
      <c r="B9" s="73">
        <v>0.122</v>
      </c>
      <c r="C9" s="73">
        <v>2.8E-3</v>
      </c>
      <c r="D9" s="73" t="s">
        <v>9</v>
      </c>
      <c r="E9" s="2" t="s">
        <v>9</v>
      </c>
      <c r="F9" s="73" t="s">
        <v>9</v>
      </c>
      <c r="G9" s="73" t="s">
        <v>11</v>
      </c>
      <c r="H9" s="87"/>
    </row>
    <row r="10" spans="1:11">
      <c r="A10" s="3" t="s">
        <v>36</v>
      </c>
      <c r="B10" s="4">
        <f>AVERAGE(B7:B9)</f>
        <v>0.122</v>
      </c>
      <c r="C10" s="4">
        <f>AVERAGE(C7:C9)</f>
        <v>2.8E-3</v>
      </c>
      <c r="D10" s="85" t="s">
        <v>92</v>
      </c>
      <c r="E10" s="85" t="s">
        <v>85</v>
      </c>
      <c r="F10" s="85" t="s">
        <v>85</v>
      </c>
      <c r="G10" s="73" t="s">
        <v>27</v>
      </c>
      <c r="H10" s="5"/>
    </row>
    <row r="11" spans="1:11">
      <c r="A11" s="18">
        <v>225</v>
      </c>
      <c r="B11" s="74" t="s">
        <v>9</v>
      </c>
      <c r="C11" s="74" t="s">
        <v>9</v>
      </c>
      <c r="D11" s="9">
        <v>5.5E-2</v>
      </c>
      <c r="E11" s="1" t="s">
        <v>9</v>
      </c>
      <c r="F11" s="74" t="s">
        <v>9</v>
      </c>
      <c r="G11" s="74">
        <v>7</v>
      </c>
      <c r="H11" s="87"/>
    </row>
    <row r="12" spans="1:11" ht="15" customHeight="1">
      <c r="A12" s="18">
        <v>240</v>
      </c>
      <c r="B12" s="74">
        <v>0.42</v>
      </c>
      <c r="C12" s="74">
        <v>1.5599999999999999E-2</v>
      </c>
      <c r="D12" s="74" t="s">
        <v>9</v>
      </c>
      <c r="E12" s="1" t="s">
        <v>9</v>
      </c>
      <c r="F12" s="74" t="s">
        <v>9</v>
      </c>
      <c r="G12" s="341">
        <v>5</v>
      </c>
      <c r="H12" s="87"/>
    </row>
    <row r="13" spans="1:11">
      <c r="A13" s="74">
        <v>240</v>
      </c>
      <c r="B13" s="74">
        <v>0.41899999999999998</v>
      </c>
      <c r="C13" s="74">
        <v>1.6299999999999999E-2</v>
      </c>
      <c r="D13" s="74" t="s">
        <v>9</v>
      </c>
      <c r="E13" s="1" t="s">
        <v>9</v>
      </c>
      <c r="F13" s="74" t="s">
        <v>9</v>
      </c>
      <c r="G13" s="341"/>
      <c r="H13" s="87"/>
    </row>
    <row r="14" spans="1:11">
      <c r="A14" s="14" t="s">
        <v>13</v>
      </c>
      <c r="B14" s="37">
        <f>AVERAGE(B11:B13)</f>
        <v>0.41949999999999998</v>
      </c>
      <c r="C14" s="37">
        <f>AVERAGE(C11:C13)</f>
        <v>1.5949999999999999E-2</v>
      </c>
      <c r="D14" s="4">
        <f>AVERAGE(D11:D13)</f>
        <v>5.5E-2</v>
      </c>
      <c r="E14" s="85" t="s">
        <v>85</v>
      </c>
      <c r="F14" s="85" t="s">
        <v>85</v>
      </c>
      <c r="G14" s="88" t="s">
        <v>27</v>
      </c>
      <c r="H14" s="6"/>
    </row>
    <row r="16" spans="1:11">
      <c r="K16" s="25"/>
    </row>
    <row r="17" spans="1:9">
      <c r="A17" s="337" t="s">
        <v>52</v>
      </c>
      <c r="B17" s="337"/>
      <c r="C17" s="337"/>
      <c r="D17" s="337"/>
      <c r="E17" s="337"/>
      <c r="F17" s="337"/>
      <c r="G17" s="337"/>
      <c r="H17" s="337"/>
      <c r="I17" s="337"/>
    </row>
    <row r="18" spans="1:9">
      <c r="A18" s="337" t="s">
        <v>53</v>
      </c>
      <c r="B18" s="337"/>
      <c r="C18" s="337"/>
      <c r="D18" s="337"/>
    </row>
    <row r="20" spans="1:9">
      <c r="A20" s="89" t="s">
        <v>103</v>
      </c>
    </row>
    <row r="21" spans="1:9">
      <c r="A21" s="24" t="s">
        <v>113</v>
      </c>
    </row>
  </sheetData>
  <mergeCells count="6">
    <mergeCell ref="A18:D18"/>
    <mergeCell ref="G5:G6"/>
    <mergeCell ref="G7:G8"/>
    <mergeCell ref="G12:G13"/>
    <mergeCell ref="A3:I3"/>
    <mergeCell ref="A17:I17"/>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topLeftCell="C68" workbookViewId="0">
      <selection activeCell="J93" sqref="J93"/>
    </sheetView>
  </sheetViews>
  <sheetFormatPr defaultColWidth="5.5703125" defaultRowHeight="15"/>
  <cols>
    <col min="1" max="3" width="20.7109375" style="135" customWidth="1"/>
    <col min="4" max="4" width="22.7109375" style="135" customWidth="1"/>
    <col min="5" max="6" width="20.7109375" style="135" customWidth="1"/>
    <col min="7" max="7" width="15.28515625" style="135" customWidth="1"/>
    <col min="8" max="8" width="20.7109375" style="135" customWidth="1"/>
    <col min="9" max="9" width="15.7109375" style="135" customWidth="1"/>
    <col min="10" max="13" width="20.7109375" style="135" customWidth="1"/>
    <col min="14" max="14" width="18.7109375" style="135" customWidth="1"/>
    <col min="15" max="22" width="8.7109375" customWidth="1"/>
  </cols>
  <sheetData>
    <row r="1" spans="1:10" ht="15.75">
      <c r="A1" s="133" t="s">
        <v>115</v>
      </c>
      <c r="B1" s="134"/>
      <c r="C1" s="134"/>
      <c r="D1" s="134"/>
      <c r="E1" s="134"/>
      <c r="F1" s="134"/>
      <c r="G1" s="134"/>
      <c r="H1" s="134"/>
      <c r="I1" s="134"/>
      <c r="J1" s="134"/>
    </row>
    <row r="2" spans="1:10" ht="15.75">
      <c r="A2" s="133"/>
      <c r="B2" s="134"/>
      <c r="C2" s="134"/>
      <c r="D2" s="134"/>
      <c r="E2" s="134"/>
      <c r="F2" s="134"/>
      <c r="G2" s="134"/>
      <c r="H2" s="134"/>
      <c r="I2" s="134"/>
      <c r="J2" s="134"/>
    </row>
    <row r="3" spans="1:10" ht="92.25" customHeight="1">
      <c r="A3" s="342" t="s">
        <v>116</v>
      </c>
      <c r="B3" s="342"/>
      <c r="C3" s="342"/>
      <c r="D3" s="342"/>
      <c r="E3" s="342"/>
      <c r="F3" s="342"/>
      <c r="G3" s="342"/>
      <c r="H3" s="134"/>
      <c r="I3" s="134"/>
      <c r="J3" s="134"/>
    </row>
    <row r="4" spans="1:10" ht="81.75" customHeight="1">
      <c r="A4" s="342" t="s">
        <v>117</v>
      </c>
      <c r="B4" s="342"/>
      <c r="C4" s="342"/>
      <c r="D4" s="342"/>
      <c r="E4" s="342"/>
      <c r="F4" s="342"/>
      <c r="G4" s="342"/>
      <c r="H4" s="134"/>
      <c r="I4" s="134"/>
      <c r="J4" s="134"/>
    </row>
    <row r="5" spans="1:10" ht="56.25" customHeight="1">
      <c r="A5" s="342" t="s">
        <v>118</v>
      </c>
      <c r="B5" s="342"/>
      <c r="C5" s="342"/>
      <c r="D5" s="342"/>
      <c r="E5" s="342"/>
      <c r="F5" s="342"/>
      <c r="G5" s="342"/>
      <c r="H5" s="134"/>
      <c r="I5" s="134"/>
      <c r="J5" s="134"/>
    </row>
    <row r="6" spans="1:10" ht="15.75">
      <c r="A6" s="136"/>
      <c r="B6" s="136"/>
      <c r="C6" s="136"/>
      <c r="D6" s="136"/>
      <c r="E6" s="136"/>
      <c r="F6" s="136"/>
      <c r="G6" s="136"/>
      <c r="H6" s="134"/>
      <c r="I6" s="134"/>
      <c r="J6" s="134"/>
    </row>
    <row r="7" spans="1:10" ht="15.75">
      <c r="A7" s="137" t="s">
        <v>119</v>
      </c>
      <c r="B7" s="134"/>
      <c r="C7" s="134"/>
      <c r="D7" s="134"/>
      <c r="E7" s="134"/>
      <c r="F7" s="134"/>
      <c r="G7" s="134"/>
      <c r="H7" s="134"/>
      <c r="I7" s="134"/>
      <c r="J7" s="134"/>
    </row>
    <row r="8" spans="1:10">
      <c r="A8" s="138" t="s">
        <v>0</v>
      </c>
      <c r="B8" s="138" t="s">
        <v>120</v>
      </c>
      <c r="C8" s="138" t="s">
        <v>121</v>
      </c>
      <c r="D8" s="139" t="s">
        <v>122</v>
      </c>
      <c r="E8" s="138" t="s">
        <v>123</v>
      </c>
      <c r="F8" s="140" t="s">
        <v>124</v>
      </c>
      <c r="G8" s="343" t="s">
        <v>6</v>
      </c>
    </row>
    <row r="9" spans="1:10">
      <c r="A9" s="141" t="s">
        <v>7</v>
      </c>
      <c r="B9" s="141" t="s">
        <v>125</v>
      </c>
      <c r="C9" s="142" t="s">
        <v>126</v>
      </c>
      <c r="D9" s="143" t="s">
        <v>127</v>
      </c>
      <c r="E9" s="144" t="s">
        <v>128</v>
      </c>
      <c r="F9" s="145" t="s">
        <v>129</v>
      </c>
      <c r="G9" s="344"/>
    </row>
    <row r="10" spans="1:10">
      <c r="A10" s="146">
        <v>180</v>
      </c>
      <c r="B10" s="146">
        <v>0.26</v>
      </c>
      <c r="C10" s="146" t="s">
        <v>130</v>
      </c>
      <c r="D10" s="147" t="s">
        <v>131</v>
      </c>
      <c r="E10" s="121">
        <v>36.6</v>
      </c>
      <c r="F10" s="345" t="s">
        <v>132</v>
      </c>
      <c r="G10" s="347" t="s">
        <v>133</v>
      </c>
    </row>
    <row r="11" spans="1:10">
      <c r="A11" s="146">
        <v>180</v>
      </c>
      <c r="B11" s="146">
        <v>0.27</v>
      </c>
      <c r="C11" s="146" t="s">
        <v>130</v>
      </c>
      <c r="D11" s="147" t="s">
        <v>134</v>
      </c>
      <c r="E11" s="121">
        <v>43.2</v>
      </c>
      <c r="F11" s="346"/>
      <c r="G11" s="348"/>
    </row>
    <row r="12" spans="1:10">
      <c r="A12" s="148">
        <v>180</v>
      </c>
      <c r="B12" s="148">
        <v>0.22</v>
      </c>
      <c r="C12" s="149" t="s">
        <v>130</v>
      </c>
      <c r="D12" s="150" t="s">
        <v>135</v>
      </c>
      <c r="E12" s="121">
        <v>42.6</v>
      </c>
      <c r="F12" s="345" t="s">
        <v>132</v>
      </c>
      <c r="G12" s="347" t="s">
        <v>136</v>
      </c>
    </row>
    <row r="13" spans="1:10">
      <c r="A13" s="151">
        <v>180</v>
      </c>
      <c r="B13" s="148">
        <v>0.25</v>
      </c>
      <c r="C13" s="149" t="s">
        <v>130</v>
      </c>
      <c r="D13" s="150" t="s">
        <v>137</v>
      </c>
      <c r="E13" s="121">
        <v>46.9</v>
      </c>
      <c r="F13" s="346"/>
      <c r="G13" s="348"/>
    </row>
    <row r="14" spans="1:10">
      <c r="A14" s="151">
        <v>190</v>
      </c>
      <c r="B14" s="152">
        <v>0.63</v>
      </c>
      <c r="C14" s="153" t="s">
        <v>138</v>
      </c>
      <c r="D14" s="153" t="s">
        <v>139</v>
      </c>
      <c r="E14" s="154">
        <v>70</v>
      </c>
      <c r="F14" s="349" t="s">
        <v>140</v>
      </c>
      <c r="G14" s="352">
        <v>2</v>
      </c>
    </row>
    <row r="15" spans="1:10">
      <c r="A15" s="151">
        <v>190</v>
      </c>
      <c r="B15" s="155">
        <v>0.5</v>
      </c>
      <c r="C15" s="153" t="s">
        <v>138</v>
      </c>
      <c r="D15" s="153" t="s">
        <v>139</v>
      </c>
      <c r="E15" s="154">
        <v>75</v>
      </c>
      <c r="F15" s="350"/>
      <c r="G15" s="353"/>
    </row>
    <row r="16" spans="1:10">
      <c r="A16" s="151">
        <v>200</v>
      </c>
      <c r="B16" s="152">
        <v>0.53</v>
      </c>
      <c r="C16" s="153" t="s">
        <v>138</v>
      </c>
      <c r="D16" s="153" t="s">
        <v>141</v>
      </c>
      <c r="E16" s="154">
        <v>47</v>
      </c>
      <c r="F16" s="351"/>
      <c r="G16" s="354"/>
    </row>
    <row r="17" spans="1:14">
      <c r="A17" s="152">
        <v>225</v>
      </c>
      <c r="B17" s="152">
        <v>0.39</v>
      </c>
      <c r="C17" s="156" t="s">
        <v>138</v>
      </c>
      <c r="D17" s="156" t="s">
        <v>142</v>
      </c>
      <c r="E17" s="157">
        <v>54</v>
      </c>
      <c r="F17" s="157" t="s">
        <v>140</v>
      </c>
      <c r="G17" s="158">
        <v>7</v>
      </c>
    </row>
    <row r="18" spans="1:14">
      <c r="A18" s="148">
        <v>240</v>
      </c>
      <c r="B18" s="148">
        <v>0.62</v>
      </c>
      <c r="C18" s="159" t="s">
        <v>130</v>
      </c>
      <c r="D18" s="159" t="s">
        <v>143</v>
      </c>
      <c r="E18" s="121">
        <v>25</v>
      </c>
      <c r="F18" s="345" t="s">
        <v>132</v>
      </c>
      <c r="G18" s="347">
        <v>5</v>
      </c>
    </row>
    <row r="19" spans="1:14">
      <c r="A19" s="148">
        <v>240</v>
      </c>
      <c r="B19" s="148">
        <v>0.6</v>
      </c>
      <c r="C19" s="19" t="s">
        <v>130</v>
      </c>
      <c r="D19" s="19" t="s">
        <v>144</v>
      </c>
      <c r="E19" s="120">
        <v>25</v>
      </c>
      <c r="F19" s="346"/>
      <c r="G19" s="348"/>
    </row>
    <row r="20" spans="1:14">
      <c r="A20" s="160" t="s">
        <v>145</v>
      </c>
      <c r="B20" s="161"/>
      <c r="C20" s="162"/>
      <c r="D20" s="162"/>
      <c r="E20" s="162"/>
      <c r="F20" s="163"/>
      <c r="G20" s="163"/>
      <c r="H20" s="164"/>
      <c r="I20" s="164"/>
      <c r="J20" s="164"/>
      <c r="K20" s="164"/>
      <c r="L20" s="164"/>
      <c r="M20" s="164"/>
      <c r="N20" s="164"/>
    </row>
    <row r="21" spans="1:14">
      <c r="A21" s="165"/>
      <c r="B21" s="161"/>
      <c r="C21" s="162"/>
      <c r="D21" s="162"/>
      <c r="E21" s="162"/>
      <c r="F21" s="163"/>
      <c r="G21" s="163"/>
      <c r="H21" s="164"/>
      <c r="I21" s="164"/>
      <c r="J21" s="164"/>
      <c r="K21" s="164"/>
      <c r="L21" s="164"/>
      <c r="M21" s="164"/>
      <c r="N21" s="164"/>
    </row>
    <row r="22" spans="1:14">
      <c r="A22" s="137" t="s">
        <v>146</v>
      </c>
      <c r="B22" s="161"/>
      <c r="C22" s="163"/>
      <c r="D22" s="163"/>
      <c r="E22" s="163"/>
      <c r="F22" s="163"/>
      <c r="G22" s="163"/>
      <c r="H22" s="164"/>
      <c r="I22" s="164"/>
      <c r="J22" s="164"/>
      <c r="K22" s="164"/>
      <c r="L22" s="164"/>
      <c r="M22" s="164"/>
      <c r="N22" s="164"/>
    </row>
    <row r="23" spans="1:14">
      <c r="A23" s="138" t="s">
        <v>0</v>
      </c>
      <c r="B23" s="138" t="s">
        <v>120</v>
      </c>
      <c r="C23" s="163"/>
      <c r="D23" s="163"/>
      <c r="E23" s="163"/>
      <c r="F23" s="163"/>
      <c r="G23" s="163"/>
      <c r="H23" s="164"/>
      <c r="I23" s="164"/>
      <c r="J23" s="164"/>
      <c r="K23" s="164"/>
      <c r="L23" s="164"/>
      <c r="M23" s="164"/>
      <c r="N23" s="164"/>
    </row>
    <row r="24" spans="1:14">
      <c r="A24" s="141" t="s">
        <v>147</v>
      </c>
      <c r="B24" s="141" t="s">
        <v>125</v>
      </c>
      <c r="C24" s="163"/>
      <c r="D24" s="163"/>
      <c r="E24" s="163"/>
      <c r="F24" s="163"/>
      <c r="G24" s="163"/>
      <c r="H24" s="164"/>
      <c r="I24" s="164"/>
      <c r="J24" s="164"/>
      <c r="K24" s="164"/>
      <c r="L24" s="164"/>
      <c r="M24" s="164"/>
      <c r="N24" s="164"/>
    </row>
    <row r="25" spans="1:14">
      <c r="A25" s="157" t="s">
        <v>148</v>
      </c>
      <c r="B25" s="9">
        <f>AVERAGE(B10:B16)</f>
        <v>0.38</v>
      </c>
      <c r="C25" s="166"/>
      <c r="D25" s="355"/>
      <c r="E25" s="355"/>
      <c r="F25" s="355"/>
      <c r="G25" s="163"/>
      <c r="H25" s="164"/>
      <c r="I25" s="164"/>
      <c r="J25" s="164"/>
      <c r="K25" s="164"/>
      <c r="L25" s="164"/>
      <c r="M25" s="164"/>
      <c r="N25" s="164"/>
    </row>
    <row r="26" spans="1:14">
      <c r="A26" s="157" t="s">
        <v>42</v>
      </c>
      <c r="B26" s="9">
        <f>AVERAGE(B17:B19)</f>
        <v>0.53666666666666663</v>
      </c>
      <c r="C26" s="166"/>
      <c r="D26" s="355"/>
      <c r="E26" s="355"/>
      <c r="F26" s="355"/>
      <c r="G26" s="163"/>
      <c r="H26" s="164"/>
      <c r="I26" s="164"/>
      <c r="J26" s="164"/>
      <c r="K26" s="164"/>
      <c r="L26" s="164"/>
      <c r="M26" s="164"/>
      <c r="N26" s="164"/>
    </row>
    <row r="27" spans="1:14">
      <c r="A27" s="160" t="s">
        <v>149</v>
      </c>
      <c r="B27" s="166"/>
      <c r="C27" s="166"/>
      <c r="D27" s="167"/>
      <c r="E27" s="167"/>
      <c r="F27" s="167"/>
      <c r="G27" s="163"/>
      <c r="H27" s="164"/>
      <c r="I27" s="164"/>
      <c r="J27" s="164"/>
      <c r="K27" s="164"/>
      <c r="L27" s="164"/>
      <c r="M27" s="164"/>
      <c r="N27" s="164"/>
    </row>
    <row r="28" spans="1:14">
      <c r="A28" s="165"/>
      <c r="B28" s="161"/>
      <c r="C28" s="162"/>
      <c r="D28" s="162"/>
      <c r="E28" s="162"/>
      <c r="F28" s="163"/>
      <c r="G28" s="163"/>
      <c r="H28" s="164"/>
      <c r="I28" s="164"/>
      <c r="J28" s="164"/>
      <c r="K28" s="164"/>
      <c r="L28" s="164"/>
      <c r="M28" s="164"/>
      <c r="N28" s="164"/>
    </row>
    <row r="29" spans="1:14">
      <c r="A29" s="137" t="s">
        <v>150</v>
      </c>
      <c r="E29" s="162"/>
      <c r="F29" s="163"/>
      <c r="G29" s="163"/>
      <c r="H29" s="164"/>
      <c r="I29" s="164"/>
      <c r="J29" s="164"/>
      <c r="K29" s="164"/>
      <c r="L29" s="164"/>
      <c r="M29" s="164"/>
      <c r="N29" s="164"/>
    </row>
    <row r="30" spans="1:14">
      <c r="A30" s="118" t="s">
        <v>0</v>
      </c>
      <c r="B30" s="168" t="s">
        <v>1</v>
      </c>
      <c r="C30" s="168" t="s">
        <v>2</v>
      </c>
      <c r="D30" s="168" t="s">
        <v>3</v>
      </c>
      <c r="E30" s="168" t="s">
        <v>4</v>
      </c>
      <c r="F30" s="168" t="s">
        <v>5</v>
      </c>
      <c r="G30" s="163"/>
      <c r="H30" s="164"/>
      <c r="I30" s="164"/>
      <c r="J30" s="164"/>
      <c r="K30" s="164"/>
      <c r="L30" s="164"/>
      <c r="M30" s="164"/>
      <c r="N30" s="164"/>
    </row>
    <row r="31" spans="1:14">
      <c r="A31" s="119" t="s">
        <v>7</v>
      </c>
      <c r="B31" s="169" t="s">
        <v>8</v>
      </c>
      <c r="C31" s="169" t="s">
        <v>8</v>
      </c>
      <c r="D31" s="169" t="s">
        <v>8</v>
      </c>
      <c r="E31" s="169" t="s">
        <v>8</v>
      </c>
      <c r="F31" s="169" t="s">
        <v>8</v>
      </c>
      <c r="G31" s="163"/>
      <c r="H31" s="164"/>
      <c r="I31" s="164"/>
      <c r="J31" s="164"/>
      <c r="K31" s="164"/>
      <c r="L31" s="164"/>
      <c r="M31" s="164"/>
      <c r="N31" s="164"/>
    </row>
    <row r="32" spans="1:14">
      <c r="A32" s="157" t="s">
        <v>148</v>
      </c>
      <c r="B32" s="9">
        <f>'White Fir HAP'!B10</f>
        <v>0.122</v>
      </c>
      <c r="C32" s="9">
        <f>'White Fir HAP'!C10</f>
        <v>2.8E-3</v>
      </c>
      <c r="D32" s="356">
        <f>'White Fir HAP'!D14</f>
        <v>5.5E-2</v>
      </c>
      <c r="E32" s="170">
        <f>'Western Hemlock HAP'!E19</f>
        <v>1.15E-3</v>
      </c>
      <c r="F32" s="170">
        <f>'Western Hemlock HAP'!F19</f>
        <v>1.475E-3</v>
      </c>
      <c r="G32" s="163"/>
      <c r="H32" s="164"/>
      <c r="I32" s="164"/>
      <c r="J32" s="164"/>
      <c r="K32" s="164"/>
      <c r="L32" s="164"/>
      <c r="M32" s="164"/>
      <c r="N32" s="164"/>
    </row>
    <row r="33" spans="1:14">
      <c r="A33" s="157" t="s">
        <v>42</v>
      </c>
      <c r="B33" s="9">
        <f>'White Fir HAP'!B14</f>
        <v>0.41949999999999998</v>
      </c>
      <c r="C33" s="9">
        <f>'White Fir HAP'!C14</f>
        <v>1.5949999999999999E-2</v>
      </c>
      <c r="D33" s="357"/>
      <c r="E33" s="180">
        <f>'Western Hemlock HAP'!E25</f>
        <v>1.4E-3</v>
      </c>
      <c r="F33" s="180">
        <f>'Western Hemlock HAP'!F25</f>
        <v>2.3E-3</v>
      </c>
      <c r="G33" s="163"/>
      <c r="H33" s="164"/>
      <c r="I33" s="164"/>
      <c r="J33" s="164"/>
      <c r="K33" s="164"/>
      <c r="L33" s="164"/>
      <c r="M33" s="164"/>
      <c r="N33" s="164"/>
    </row>
    <row r="34" spans="1:14">
      <c r="A34" s="160" t="s">
        <v>151</v>
      </c>
      <c r="B34" s="171"/>
      <c r="C34" s="133"/>
      <c r="D34" s="133"/>
      <c r="E34" s="162"/>
      <c r="F34" s="163"/>
      <c r="G34" s="163"/>
      <c r="H34" s="164"/>
      <c r="I34" s="164"/>
      <c r="J34" s="164"/>
      <c r="K34" s="164"/>
      <c r="L34" s="164"/>
      <c r="M34" s="164"/>
      <c r="N34" s="164"/>
    </row>
    <row r="35" spans="1:14">
      <c r="A35" s="172"/>
      <c r="E35" s="162"/>
      <c r="F35" s="163"/>
      <c r="G35" s="163"/>
      <c r="H35" s="164"/>
      <c r="I35" s="164"/>
      <c r="J35" s="164"/>
      <c r="K35" s="164"/>
      <c r="L35" s="164"/>
      <c r="M35" s="164"/>
      <c r="N35" s="164"/>
    </row>
    <row r="36" spans="1:14" ht="15.75">
      <c r="A36" s="137" t="s">
        <v>152</v>
      </c>
      <c r="B36" s="173"/>
      <c r="C36" s="173"/>
      <c r="D36" s="173"/>
      <c r="E36" s="173"/>
      <c r="F36" s="173"/>
      <c r="G36" s="173"/>
      <c r="H36" s="173"/>
    </row>
    <row r="37" spans="1:14" ht="16.5">
      <c r="A37" s="172" t="s">
        <v>153</v>
      </c>
      <c r="H37" s="173"/>
    </row>
    <row r="38" spans="1:14" ht="16.5">
      <c r="A38" s="174" t="s">
        <v>154</v>
      </c>
      <c r="B38" s="172" t="s">
        <v>155</v>
      </c>
      <c r="H38" s="173"/>
    </row>
    <row r="39" spans="1:14" ht="16.5">
      <c r="A39" s="174"/>
      <c r="B39" s="172" t="s">
        <v>156</v>
      </c>
      <c r="H39" s="173"/>
    </row>
    <row r="40" spans="1:14" ht="16.5">
      <c r="A40" s="172"/>
      <c r="B40" s="172" t="s">
        <v>157</v>
      </c>
      <c r="H40" s="173"/>
    </row>
    <row r="41" spans="1:14" ht="16.5">
      <c r="A41" s="172"/>
      <c r="B41" s="172" t="s">
        <v>158</v>
      </c>
      <c r="H41" s="173"/>
    </row>
    <row r="42" spans="1:14" ht="16.5">
      <c r="A42" s="172"/>
      <c r="B42" s="172" t="s">
        <v>159</v>
      </c>
      <c r="H42" s="173"/>
    </row>
    <row r="43" spans="1:14" ht="16.5">
      <c r="A43" s="172"/>
      <c r="B43" s="172" t="s">
        <v>160</v>
      </c>
      <c r="H43" s="173"/>
    </row>
    <row r="44" spans="1:14" ht="15.75">
      <c r="A44" s="175"/>
      <c r="B44" s="173"/>
      <c r="C44" s="173"/>
      <c r="D44" s="173"/>
      <c r="E44" s="173"/>
      <c r="F44" s="173"/>
      <c r="G44" s="173"/>
    </row>
    <row r="45" spans="1:14" ht="15.75">
      <c r="A45" s="138" t="s">
        <v>0</v>
      </c>
      <c r="B45" s="138" t="s">
        <v>1</v>
      </c>
      <c r="C45" s="138" t="s">
        <v>2</v>
      </c>
      <c r="D45" s="138" t="s">
        <v>3</v>
      </c>
      <c r="E45" s="138" t="s">
        <v>4</v>
      </c>
      <c r="F45" s="138" t="s">
        <v>5</v>
      </c>
      <c r="G45" s="173"/>
      <c r="H45" s="176" t="s">
        <v>161</v>
      </c>
    </row>
    <row r="46" spans="1:14" ht="15.75">
      <c r="A46" s="177" t="s">
        <v>162</v>
      </c>
      <c r="B46" s="178" t="s">
        <v>163</v>
      </c>
      <c r="C46" s="177" t="s">
        <v>163</v>
      </c>
      <c r="D46" s="177" t="s">
        <v>163</v>
      </c>
      <c r="E46" s="177" t="s">
        <v>163</v>
      </c>
      <c r="F46" s="177" t="s">
        <v>163</v>
      </c>
      <c r="G46" s="173"/>
      <c r="H46" s="177" t="s">
        <v>163</v>
      </c>
    </row>
    <row r="47" spans="1:14" ht="15.75">
      <c r="A47" s="141" t="s">
        <v>82</v>
      </c>
      <c r="B47" s="141" t="s">
        <v>8</v>
      </c>
      <c r="C47" s="141" t="s">
        <v>8</v>
      </c>
      <c r="D47" s="141" t="s">
        <v>8</v>
      </c>
      <c r="E47" s="177" t="s">
        <v>8</v>
      </c>
      <c r="F47" s="141" t="s">
        <v>8</v>
      </c>
      <c r="G47" s="173"/>
      <c r="H47" s="141" t="s">
        <v>8</v>
      </c>
    </row>
    <row r="48" spans="1:14">
      <c r="A48" s="179" t="s">
        <v>148</v>
      </c>
      <c r="B48" s="180">
        <f>B54*B32*C60/C54*E54/E60</f>
        <v>3.2926978340927532E-2</v>
      </c>
      <c r="C48" s="181">
        <f>B55*C32*C60/C55*E55/E60</f>
        <v>0</v>
      </c>
      <c r="D48" s="358">
        <f>B56*D32*C60/C56*E56/E60</f>
        <v>1.4995687013370259E-2</v>
      </c>
      <c r="E48" s="170">
        <f>B57*E32*C60/C57*E57/E60</f>
        <v>4.7088741696768924E-4</v>
      </c>
      <c r="F48" s="239">
        <f>B58*F32*C60/C58*E58/E60</f>
        <v>6.2568003531678084E-4</v>
      </c>
      <c r="G48" s="182" t="s">
        <v>164</v>
      </c>
      <c r="H48" s="237">
        <f>SUM(B48,C48,D48,E48,F48)</f>
        <v>4.9019232806582255E-2</v>
      </c>
    </row>
    <row r="49" spans="1:8" ht="15.75">
      <c r="A49" s="179" t="s">
        <v>42</v>
      </c>
      <c r="B49" s="180">
        <f>B54*B33*C60/C54*E54/E60</f>
        <v>0.11322022470507456</v>
      </c>
      <c r="C49" s="181">
        <f>B55*C33*C60/C55*E55/E60</f>
        <v>0</v>
      </c>
      <c r="D49" s="359"/>
      <c r="E49" s="180">
        <f>B57*E33*C60/C57*E57/E60</f>
        <v>5.7325424674327385E-4</v>
      </c>
      <c r="F49" s="240">
        <f>B58*F33*C60/C58*E58/E60</f>
        <v>9.7563666523972593E-4</v>
      </c>
      <c r="G49" s="173"/>
      <c r="H49" s="237">
        <f>SUM(B49,C49,D48,E48,F48)</f>
        <v>0.1293124791707293</v>
      </c>
    </row>
    <row r="50" spans="1:8" ht="15.75">
      <c r="A50" s="175"/>
    </row>
    <row r="51" spans="1:8">
      <c r="A51" s="185" t="s">
        <v>165</v>
      </c>
    </row>
    <row r="52" spans="1:8">
      <c r="A52" s="343" t="s">
        <v>166</v>
      </c>
      <c r="B52" s="343" t="s">
        <v>167</v>
      </c>
      <c r="C52" s="176" t="s">
        <v>168</v>
      </c>
      <c r="D52" s="343" t="s">
        <v>169</v>
      </c>
      <c r="E52" s="176" t="s">
        <v>170</v>
      </c>
      <c r="F52" s="176" t="s">
        <v>171</v>
      </c>
      <c r="G52" s="176" t="s">
        <v>172</v>
      </c>
      <c r="H52" s="343" t="s">
        <v>6</v>
      </c>
    </row>
    <row r="53" spans="1:8">
      <c r="A53" s="364"/>
      <c r="B53" s="364"/>
      <c r="C53" s="187" t="s">
        <v>173</v>
      </c>
      <c r="D53" s="364"/>
      <c r="E53" s="143" t="s">
        <v>174</v>
      </c>
      <c r="F53" s="143" t="s">
        <v>174</v>
      </c>
      <c r="G53" s="143" t="s">
        <v>174</v>
      </c>
      <c r="H53" s="364"/>
    </row>
    <row r="54" spans="1:8" ht="15.75">
      <c r="A54" s="188" t="s">
        <v>1</v>
      </c>
      <c r="B54" s="189">
        <v>0.72</v>
      </c>
      <c r="C54" s="189">
        <f>(E54*C60)+(F54*C61)+(G54*C62)</f>
        <v>32.042000000000002</v>
      </c>
      <c r="D54" s="189" t="s">
        <v>175</v>
      </c>
      <c r="E54" s="189">
        <v>1</v>
      </c>
      <c r="F54" s="189">
        <v>4</v>
      </c>
      <c r="G54" s="189">
        <v>1</v>
      </c>
      <c r="H54" s="189">
        <v>1</v>
      </c>
    </row>
    <row r="55" spans="1:8" ht="15.75">
      <c r="A55" s="188" t="s">
        <v>2</v>
      </c>
      <c r="B55" s="189">
        <v>0</v>
      </c>
      <c r="C55" s="189">
        <f>(E55*C60)+(F55*C61)+(G55*C62)</f>
        <v>30.026199999999999</v>
      </c>
      <c r="D55" s="189" t="s">
        <v>176</v>
      </c>
      <c r="E55" s="189">
        <v>1</v>
      </c>
      <c r="F55" s="189">
        <v>2</v>
      </c>
      <c r="G55" s="189">
        <v>1</v>
      </c>
      <c r="H55" s="189">
        <v>16</v>
      </c>
    </row>
    <row r="56" spans="1:8" ht="15.75">
      <c r="A56" s="188" t="s">
        <v>3</v>
      </c>
      <c r="B56" s="190">
        <v>0.5</v>
      </c>
      <c r="C56" s="189">
        <f>(E56*C60)+(F56*C61)+(G56*C62)</f>
        <v>44.052999999999997</v>
      </c>
      <c r="D56" s="189" t="s">
        <v>177</v>
      </c>
      <c r="E56" s="189">
        <v>2</v>
      </c>
      <c r="F56" s="189">
        <v>4</v>
      </c>
      <c r="G56" s="189">
        <v>1</v>
      </c>
      <c r="H56" s="189">
        <v>20</v>
      </c>
    </row>
    <row r="57" spans="1:8" ht="15.75">
      <c r="A57" s="188" t="s">
        <v>4</v>
      </c>
      <c r="B57" s="191">
        <v>0.66</v>
      </c>
      <c r="C57" s="189">
        <f>(E57*C60)+(F57*C61)+(G57*C62)</f>
        <v>58.079799999999999</v>
      </c>
      <c r="D57" s="189" t="s">
        <v>178</v>
      </c>
      <c r="E57" s="189">
        <v>3</v>
      </c>
      <c r="F57" s="189">
        <v>6</v>
      </c>
      <c r="G57" s="189">
        <v>1</v>
      </c>
      <c r="H57" s="189">
        <v>20</v>
      </c>
    </row>
    <row r="58" spans="1:8" ht="15.75">
      <c r="A58" s="188" t="s">
        <v>5</v>
      </c>
      <c r="B58" s="192">
        <v>0.66</v>
      </c>
      <c r="C58" s="189">
        <f>(E58*C60)+(F58*C61)+(G58*C62)</f>
        <v>56.064</v>
      </c>
      <c r="D58" s="189" t="s">
        <v>179</v>
      </c>
      <c r="E58" s="189">
        <v>3</v>
      </c>
      <c r="F58" s="189">
        <v>4</v>
      </c>
      <c r="G58" s="189">
        <v>1</v>
      </c>
      <c r="H58" s="192">
        <v>20</v>
      </c>
    </row>
    <row r="59" spans="1:8" ht="15.75">
      <c r="A59" s="188" t="s">
        <v>180</v>
      </c>
      <c r="B59" s="189">
        <v>1</v>
      </c>
      <c r="C59" s="189">
        <f>(E59*C60)+(F59*C61)</f>
        <v>44.096200000000003</v>
      </c>
      <c r="D59" s="189" t="s">
        <v>181</v>
      </c>
      <c r="E59" s="189">
        <v>3</v>
      </c>
      <c r="F59" s="189">
        <v>8</v>
      </c>
      <c r="G59" s="193">
        <v>0</v>
      </c>
      <c r="H59" s="189">
        <v>16</v>
      </c>
    </row>
    <row r="60" spans="1:8">
      <c r="A60" s="188" t="s">
        <v>182</v>
      </c>
      <c r="B60" s="189" t="s">
        <v>183</v>
      </c>
      <c r="C60" s="194">
        <v>12.010999999999999</v>
      </c>
      <c r="D60" s="189" t="s">
        <v>184</v>
      </c>
      <c r="E60" s="189">
        <v>1</v>
      </c>
      <c r="F60" s="189" t="s">
        <v>183</v>
      </c>
      <c r="G60" s="193" t="s">
        <v>183</v>
      </c>
      <c r="H60" s="189" t="s">
        <v>183</v>
      </c>
    </row>
    <row r="61" spans="1:8">
      <c r="A61" s="195" t="s">
        <v>185</v>
      </c>
      <c r="B61" s="189" t="s">
        <v>183</v>
      </c>
      <c r="C61" s="194">
        <v>1.0079</v>
      </c>
      <c r="D61" s="189" t="s">
        <v>186</v>
      </c>
      <c r="E61" s="189" t="s">
        <v>183</v>
      </c>
      <c r="F61" s="189">
        <v>1</v>
      </c>
      <c r="G61" s="193" t="s">
        <v>183</v>
      </c>
      <c r="H61" s="189" t="s">
        <v>183</v>
      </c>
    </row>
    <row r="62" spans="1:8">
      <c r="A62" s="195" t="s">
        <v>187</v>
      </c>
      <c r="B62" s="189" t="s">
        <v>183</v>
      </c>
      <c r="C62" s="194">
        <v>15.9994</v>
      </c>
      <c r="D62" s="189" t="s">
        <v>188</v>
      </c>
      <c r="E62" s="189" t="s">
        <v>183</v>
      </c>
      <c r="F62" s="189" t="s">
        <v>183</v>
      </c>
      <c r="G62" s="193">
        <v>1</v>
      </c>
      <c r="H62" s="189" t="s">
        <v>183</v>
      </c>
    </row>
    <row r="63" spans="1:8">
      <c r="A63" s="365" t="s">
        <v>189</v>
      </c>
      <c r="B63" s="365"/>
      <c r="C63" s="365"/>
      <c r="D63" s="365"/>
      <c r="E63" s="365"/>
      <c r="F63" s="365"/>
      <c r="G63" s="365"/>
      <c r="H63" s="365"/>
    </row>
    <row r="64" spans="1:8" ht="15.75">
      <c r="A64" s="185"/>
      <c r="B64" s="196"/>
      <c r="C64" s="197"/>
      <c r="D64" s="197"/>
      <c r="E64" s="197"/>
      <c r="F64" s="185"/>
      <c r="G64" s="197"/>
      <c r="H64" s="173"/>
    </row>
    <row r="65" spans="1:8">
      <c r="A65" s="137" t="s">
        <v>190</v>
      </c>
    </row>
    <row r="66" spans="1:8">
      <c r="B66" s="189" t="s">
        <v>191</v>
      </c>
      <c r="D66" s="189" t="s">
        <v>192</v>
      </c>
      <c r="F66" s="198" t="s">
        <v>120</v>
      </c>
      <c r="H66" s="138" t="s">
        <v>120</v>
      </c>
    </row>
    <row r="67" spans="1:8">
      <c r="A67" s="138" t="s">
        <v>0</v>
      </c>
      <c r="B67" s="198" t="s">
        <v>120</v>
      </c>
      <c r="D67" s="176" t="s">
        <v>161</v>
      </c>
      <c r="F67" s="177" t="s">
        <v>193</v>
      </c>
      <c r="H67" s="177" t="s">
        <v>194</v>
      </c>
    </row>
    <row r="68" spans="1:8">
      <c r="A68" s="177" t="s">
        <v>162</v>
      </c>
      <c r="B68" s="199" t="s">
        <v>163</v>
      </c>
      <c r="D68" s="177" t="s">
        <v>163</v>
      </c>
      <c r="F68" s="177" t="s">
        <v>161</v>
      </c>
      <c r="H68" s="177" t="s">
        <v>161</v>
      </c>
    </row>
    <row r="69" spans="1:8">
      <c r="A69" s="141" t="s">
        <v>195</v>
      </c>
      <c r="B69" s="141" t="s">
        <v>8</v>
      </c>
      <c r="D69" s="141" t="s">
        <v>8</v>
      </c>
      <c r="F69" s="141" t="s">
        <v>8</v>
      </c>
      <c r="H69" s="177" t="s">
        <v>8</v>
      </c>
    </row>
    <row r="70" spans="1:8">
      <c r="A70" s="179" t="s">
        <v>148</v>
      </c>
      <c r="B70" s="237">
        <f t="shared" ref="B70:B71" si="0">B25</f>
        <v>0.38</v>
      </c>
      <c r="C70" s="197" t="s">
        <v>196</v>
      </c>
      <c r="D70" s="237">
        <f>H48</f>
        <v>4.9019232806582255E-2</v>
      </c>
      <c r="E70" s="197" t="s">
        <v>197</v>
      </c>
      <c r="F70" s="237">
        <f>B70-D70</f>
        <v>0.33098076719341774</v>
      </c>
      <c r="G70" s="360" t="s">
        <v>198</v>
      </c>
      <c r="H70" s="200">
        <f>(F70)*(1/B59)*(C59/C60)*(E60/E59)</f>
        <v>0.40504521150929396</v>
      </c>
    </row>
    <row r="71" spans="1:8">
      <c r="A71" s="179" t="s">
        <v>42</v>
      </c>
      <c r="B71" s="237">
        <f t="shared" si="0"/>
        <v>0.53666666666666663</v>
      </c>
      <c r="C71" s="82"/>
      <c r="D71" s="237">
        <f>H49</f>
        <v>0.1293124791707293</v>
      </c>
      <c r="E71" s="82"/>
      <c r="F71" s="237">
        <f>B71-D71</f>
        <v>0.40735418749593733</v>
      </c>
      <c r="G71" s="360"/>
      <c r="H71" s="200">
        <f>(F71)*(1/B59)*(C59/C60)*(E60/E59)</f>
        <v>0.49850891467983105</v>
      </c>
    </row>
    <row r="73" spans="1:8" ht="15.75">
      <c r="A73" s="201" t="s">
        <v>199</v>
      </c>
    </row>
    <row r="74" spans="1:8" ht="15.75">
      <c r="A74" s="174" t="s">
        <v>154</v>
      </c>
      <c r="B74" s="172" t="s">
        <v>200</v>
      </c>
    </row>
    <row r="75" spans="1:8" ht="15.75">
      <c r="A75" s="172"/>
      <c r="B75" s="172" t="s">
        <v>201</v>
      </c>
    </row>
    <row r="76" spans="1:8" ht="15.75">
      <c r="A76" s="172"/>
      <c r="B76" s="172" t="s">
        <v>202</v>
      </c>
    </row>
    <row r="77" spans="1:8" ht="15.75">
      <c r="A77" s="172"/>
      <c r="B77" s="172" t="s">
        <v>203</v>
      </c>
    </row>
    <row r="78" spans="1:8" ht="15.75">
      <c r="A78" s="172"/>
      <c r="B78" s="172" t="s">
        <v>204</v>
      </c>
    </row>
    <row r="79" spans="1:8" ht="15.75">
      <c r="A79" s="172"/>
      <c r="B79" s="172" t="s">
        <v>205</v>
      </c>
    </row>
    <row r="80" spans="1:8">
      <c r="A80" s="172"/>
      <c r="B80" s="172"/>
    </row>
    <row r="81" spans="1:14" ht="15.75">
      <c r="A81" s="202" t="s">
        <v>206</v>
      </c>
      <c r="B81" s="201" t="s">
        <v>207</v>
      </c>
    </row>
    <row r="82" spans="1:14">
      <c r="A82" s="172"/>
      <c r="B82" s="172"/>
    </row>
    <row r="83" spans="1:14" s="173" customFormat="1" ht="15.75">
      <c r="A83" s="203" t="s">
        <v>208</v>
      </c>
      <c r="B83" s="135"/>
      <c r="C83" s="135"/>
      <c r="D83" s="135"/>
      <c r="E83" s="135"/>
      <c r="F83" s="135"/>
      <c r="G83" s="135"/>
      <c r="H83" s="135"/>
      <c r="I83" s="135"/>
      <c r="J83" s="135"/>
      <c r="K83" s="135"/>
      <c r="L83" s="135"/>
      <c r="M83" s="135"/>
      <c r="N83" s="135"/>
    </row>
    <row r="84" spans="1:14" s="173" customFormat="1" ht="15.75">
      <c r="A84" s="172" t="s">
        <v>209</v>
      </c>
      <c r="B84" s="135"/>
      <c r="C84" s="135"/>
      <c r="D84" s="135"/>
      <c r="E84" s="135"/>
      <c r="F84" s="135"/>
      <c r="G84" s="135"/>
      <c r="H84" s="135"/>
      <c r="I84" s="135"/>
      <c r="J84" s="135"/>
      <c r="K84" s="135"/>
      <c r="L84" s="135"/>
      <c r="M84" s="135"/>
      <c r="N84" s="135"/>
    </row>
    <row r="85" spans="1:14" s="173" customFormat="1" ht="15.75">
      <c r="A85" s="185"/>
      <c r="B85" s="135"/>
      <c r="C85" s="135"/>
      <c r="D85" s="135"/>
      <c r="E85" s="135"/>
      <c r="F85" s="135"/>
      <c r="G85" s="135"/>
      <c r="H85" s="135"/>
      <c r="I85" s="135"/>
      <c r="J85" s="135"/>
      <c r="K85" s="135"/>
      <c r="L85" s="135"/>
      <c r="M85" s="135"/>
      <c r="N85" s="135"/>
    </row>
    <row r="86" spans="1:14" s="173" customFormat="1" ht="15.75">
      <c r="A86" s="185"/>
      <c r="B86" s="189" t="s">
        <v>210</v>
      </c>
      <c r="C86" s="135"/>
      <c r="D86" s="135"/>
      <c r="E86" s="135"/>
      <c r="F86" s="135"/>
      <c r="G86" s="135"/>
      <c r="H86" s="135"/>
      <c r="I86" s="135"/>
      <c r="J86" s="135"/>
      <c r="K86" s="135"/>
      <c r="L86" s="135"/>
      <c r="M86" s="135"/>
      <c r="N86" s="135"/>
    </row>
    <row r="87" spans="1:14" s="173" customFormat="1" ht="15.75">
      <c r="A87"/>
      <c r="B87" s="198" t="s">
        <v>120</v>
      </c>
      <c r="C87" s="135"/>
      <c r="D87" s="135"/>
      <c r="E87" s="135"/>
      <c r="F87" s="135"/>
      <c r="G87" s="135"/>
      <c r="H87" s="135"/>
      <c r="I87" s="135"/>
      <c r="J87" s="135"/>
      <c r="K87" s="204"/>
      <c r="L87" s="135"/>
      <c r="M87" s="135"/>
      <c r="N87" s="135"/>
    </row>
    <row r="88" spans="1:14" s="173" customFormat="1" ht="15.75">
      <c r="A88"/>
      <c r="B88" s="177" t="s">
        <v>194</v>
      </c>
      <c r="D88" s="361" t="s">
        <v>211</v>
      </c>
      <c r="E88" s="362"/>
      <c r="F88" s="362"/>
      <c r="G88" s="362"/>
      <c r="H88" s="363"/>
      <c r="I88" s="205"/>
      <c r="K88" s="206"/>
      <c r="M88" s="206"/>
      <c r="N88"/>
    </row>
    <row r="89" spans="1:14" s="173" customFormat="1" ht="15.75">
      <c r="A89" s="138" t="s">
        <v>0</v>
      </c>
      <c r="B89" s="177" t="s">
        <v>161</v>
      </c>
      <c r="D89" s="177" t="s">
        <v>1</v>
      </c>
      <c r="E89" s="177" t="s">
        <v>212</v>
      </c>
      <c r="F89" s="207" t="s">
        <v>213</v>
      </c>
      <c r="G89" s="207" t="s">
        <v>214</v>
      </c>
      <c r="H89" s="177" t="s">
        <v>215</v>
      </c>
      <c r="J89" s="138" t="s">
        <v>216</v>
      </c>
    </row>
    <row r="90" spans="1:14" s="173" customFormat="1" ht="15.75">
      <c r="A90" s="141" t="s">
        <v>7</v>
      </c>
      <c r="B90" s="141" t="s">
        <v>8</v>
      </c>
      <c r="D90" s="141" t="s">
        <v>8</v>
      </c>
      <c r="E90" s="141" t="s">
        <v>8</v>
      </c>
      <c r="F90" s="141" t="s">
        <v>8</v>
      </c>
      <c r="G90" s="141" t="s">
        <v>8</v>
      </c>
      <c r="H90" s="141" t="s">
        <v>8</v>
      </c>
      <c r="J90" s="177" t="s">
        <v>8</v>
      </c>
    </row>
    <row r="91" spans="1:14" s="173" customFormat="1" ht="15.75">
      <c r="A91" s="179" t="s">
        <v>148</v>
      </c>
      <c r="B91" s="208">
        <f>H70</f>
        <v>0.40504521150929396</v>
      </c>
      <c r="C91" s="197" t="s">
        <v>217</v>
      </c>
      <c r="D91" s="209">
        <f t="shared" ref="D91:F92" si="1">B32</f>
        <v>0.122</v>
      </c>
      <c r="E91" s="209">
        <f t="shared" si="1"/>
        <v>2.8E-3</v>
      </c>
      <c r="F91" s="356">
        <f t="shared" si="1"/>
        <v>5.5E-2</v>
      </c>
      <c r="G91" s="170">
        <f>E32</f>
        <v>1.15E-3</v>
      </c>
      <c r="H91" s="210">
        <f>F32</f>
        <v>1.475E-3</v>
      </c>
      <c r="I91" s="197" t="s">
        <v>197</v>
      </c>
      <c r="J91" s="227">
        <f>SUM(B91,D91,E91,F91,G91,H91)</f>
        <v>0.58747021150929402</v>
      </c>
    </row>
    <row r="92" spans="1:14" s="173" customFormat="1" ht="15.75">
      <c r="A92" s="179" t="s">
        <v>42</v>
      </c>
      <c r="B92" s="211">
        <f>H71</f>
        <v>0.49850891467983105</v>
      </c>
      <c r="D92" s="9">
        <f t="shared" si="1"/>
        <v>0.41949999999999998</v>
      </c>
      <c r="E92" s="180">
        <f t="shared" si="1"/>
        <v>1.5949999999999999E-2</v>
      </c>
      <c r="F92" s="357"/>
      <c r="G92" s="180">
        <f>E33</f>
        <v>1.4E-3</v>
      </c>
      <c r="H92" s="184">
        <f>F33</f>
        <v>2.3E-3</v>
      </c>
      <c r="J92" s="227">
        <f>SUM(B92,D92,E92,F91,G92,H92)</f>
        <v>0.99265891467983103</v>
      </c>
    </row>
    <row r="93" spans="1:14">
      <c r="A93" s="197"/>
      <c r="B93" s="197"/>
    </row>
    <row r="95" spans="1:14">
      <c r="D95" s="212"/>
    </row>
    <row r="96" spans="1:14">
      <c r="A96" s="185"/>
    </row>
    <row r="97" spans="1:1">
      <c r="A97" s="185"/>
    </row>
    <row r="98" spans="1:1">
      <c r="A98" s="185"/>
    </row>
    <row r="99" spans="1:1">
      <c r="A99" s="185"/>
    </row>
    <row r="100" spans="1:1">
      <c r="A100" s="185"/>
    </row>
    <row r="101" spans="1:1">
      <c r="A101" s="185"/>
    </row>
    <row r="102" spans="1:1">
      <c r="A102" s="185"/>
    </row>
    <row r="103" spans="1:1">
      <c r="A103" s="185"/>
    </row>
    <row r="104" spans="1:1">
      <c r="A104" s="185"/>
    </row>
  </sheetData>
  <mergeCells count="25">
    <mergeCell ref="G70:G71"/>
    <mergeCell ref="D88:H88"/>
    <mergeCell ref="F91:F92"/>
    <mergeCell ref="A52:A53"/>
    <mergeCell ref="B52:B53"/>
    <mergeCell ref="D52:D53"/>
    <mergeCell ref="H52:H53"/>
    <mergeCell ref="A63:H63"/>
    <mergeCell ref="D25:D26"/>
    <mergeCell ref="E25:E26"/>
    <mergeCell ref="F25:F26"/>
    <mergeCell ref="D32:D33"/>
    <mergeCell ref="D48:D49"/>
    <mergeCell ref="F12:F13"/>
    <mergeCell ref="G12:G13"/>
    <mergeCell ref="F14:F16"/>
    <mergeCell ref="G14:G16"/>
    <mergeCell ref="F18:F19"/>
    <mergeCell ref="G18:G19"/>
    <mergeCell ref="A3:G3"/>
    <mergeCell ref="A4:G4"/>
    <mergeCell ref="A5:G5"/>
    <mergeCell ref="G8:G9"/>
    <mergeCell ref="F10:F11"/>
    <mergeCell ref="G10:G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workbookViewId="0">
      <selection activeCell="C5" sqref="C5"/>
    </sheetView>
  </sheetViews>
  <sheetFormatPr defaultRowHeight="12.75"/>
  <cols>
    <col min="1" max="1" width="19.42578125" style="24" customWidth="1"/>
    <col min="2" max="2" width="11.28515625" style="24" customWidth="1"/>
    <col min="3" max="3" width="15.28515625" style="24" customWidth="1"/>
    <col min="4" max="4" width="15" style="24" customWidth="1"/>
    <col min="5" max="5" width="14.85546875" style="24" customWidth="1"/>
    <col min="6" max="6" width="10.28515625" style="24" customWidth="1"/>
    <col min="7" max="7" width="21.28515625" style="24" customWidth="1"/>
    <col min="8" max="16384" width="9.140625" style="24"/>
  </cols>
  <sheetData>
    <row r="1" spans="1:9">
      <c r="A1" s="337" t="s">
        <v>56</v>
      </c>
      <c r="B1" s="337"/>
    </row>
    <row r="3" spans="1:9">
      <c r="A3" s="337" t="s">
        <v>55</v>
      </c>
      <c r="B3" s="337"/>
      <c r="C3" s="337"/>
      <c r="D3" s="337"/>
      <c r="E3" s="337"/>
      <c r="F3" s="337"/>
      <c r="G3" s="337"/>
      <c r="H3" s="337"/>
      <c r="I3" s="337"/>
    </row>
    <row r="4" spans="1:9">
      <c r="H4" s="90"/>
    </row>
    <row r="5" spans="1:9">
      <c r="A5" s="71" t="s">
        <v>0</v>
      </c>
      <c r="B5" s="71" t="s">
        <v>1</v>
      </c>
      <c r="C5" s="71" t="s">
        <v>2</v>
      </c>
      <c r="D5" s="71" t="s">
        <v>3</v>
      </c>
      <c r="E5" s="71" t="s">
        <v>4</v>
      </c>
      <c r="F5" s="71" t="s">
        <v>5</v>
      </c>
      <c r="G5" s="338" t="s">
        <v>6</v>
      </c>
      <c r="H5" s="71" t="s">
        <v>38</v>
      </c>
    </row>
    <row r="6" spans="1:9">
      <c r="A6" s="72" t="s">
        <v>7</v>
      </c>
      <c r="B6" s="72" t="s">
        <v>8</v>
      </c>
      <c r="C6" s="72" t="s">
        <v>8</v>
      </c>
      <c r="D6" s="72" t="s">
        <v>8</v>
      </c>
      <c r="E6" s="72" t="s">
        <v>8</v>
      </c>
      <c r="F6" s="72" t="s">
        <v>8</v>
      </c>
      <c r="G6" s="339"/>
      <c r="H6" s="13" t="s">
        <v>39</v>
      </c>
    </row>
    <row r="7" spans="1:9">
      <c r="A7" s="75">
        <v>180</v>
      </c>
      <c r="B7" s="75">
        <v>8.3000000000000004E-2</v>
      </c>
      <c r="C7" s="20">
        <v>1.2999999999999999E-3</v>
      </c>
      <c r="D7" s="20" t="s">
        <v>9</v>
      </c>
      <c r="E7" s="20" t="s">
        <v>9</v>
      </c>
      <c r="F7" s="20" t="s">
        <v>9</v>
      </c>
      <c r="G7" s="75" t="s">
        <v>28</v>
      </c>
      <c r="H7" s="91"/>
    </row>
    <row r="8" spans="1:9">
      <c r="A8" s="75">
        <v>180</v>
      </c>
      <c r="B8" s="75">
        <v>7.4999999999999997E-2</v>
      </c>
      <c r="C8" s="75">
        <v>1.4E-3</v>
      </c>
      <c r="D8" s="20">
        <v>7.8E-2</v>
      </c>
      <c r="E8" s="20">
        <v>2E-3</v>
      </c>
      <c r="F8" s="20">
        <v>1.1999999999999999E-3</v>
      </c>
      <c r="G8" s="74" t="s">
        <v>29</v>
      </c>
      <c r="H8" s="91"/>
    </row>
    <row r="9" spans="1:9">
      <c r="A9" s="75">
        <v>180</v>
      </c>
      <c r="B9" s="75">
        <v>9.4E-2</v>
      </c>
      <c r="C9" s="75">
        <v>1.5E-3</v>
      </c>
      <c r="D9" s="20">
        <v>0.14099999999999999</v>
      </c>
      <c r="E9" s="20">
        <v>8.0000000000000004E-4</v>
      </c>
      <c r="F9" s="20">
        <v>1.1999999999999999E-3</v>
      </c>
      <c r="G9" s="74">
        <v>18</v>
      </c>
      <c r="H9" s="91"/>
    </row>
    <row r="10" spans="1:9">
      <c r="A10" s="75">
        <v>180</v>
      </c>
      <c r="B10" s="74">
        <v>5.1999999999999998E-2</v>
      </c>
      <c r="C10" s="74">
        <v>6.9999999999999999E-4</v>
      </c>
      <c r="D10" s="20" t="s">
        <v>9</v>
      </c>
      <c r="E10" s="20" t="s">
        <v>9</v>
      </c>
      <c r="F10" s="20" t="s">
        <v>9</v>
      </c>
      <c r="G10" s="74">
        <v>13</v>
      </c>
      <c r="H10" s="91"/>
    </row>
    <row r="11" spans="1:9" ht="15" customHeight="1">
      <c r="A11" s="75">
        <v>180</v>
      </c>
      <c r="B11" s="75">
        <v>3.1199999999999999E-2</v>
      </c>
      <c r="C11" s="75">
        <v>8.1999999999999998E-4</v>
      </c>
      <c r="D11" s="20" t="s">
        <v>9</v>
      </c>
      <c r="E11" s="20" t="s">
        <v>9</v>
      </c>
      <c r="F11" s="20" t="s">
        <v>9</v>
      </c>
      <c r="G11" s="369" t="s">
        <v>30</v>
      </c>
      <c r="H11" s="91"/>
    </row>
    <row r="12" spans="1:9">
      <c r="A12" s="75">
        <v>180</v>
      </c>
      <c r="B12" s="75">
        <v>3.04E-2</v>
      </c>
      <c r="C12" s="75">
        <v>8.1999999999999998E-4</v>
      </c>
      <c r="D12" s="20" t="s">
        <v>9</v>
      </c>
      <c r="E12" s="20" t="s">
        <v>9</v>
      </c>
      <c r="F12" s="20" t="s">
        <v>9</v>
      </c>
      <c r="G12" s="370"/>
      <c r="H12" s="91"/>
    </row>
    <row r="13" spans="1:9" ht="15" customHeight="1">
      <c r="A13" s="75">
        <v>200</v>
      </c>
      <c r="B13" s="75">
        <v>9.8000000000000004E-2</v>
      </c>
      <c r="C13" s="75">
        <v>1.5E-3</v>
      </c>
      <c r="D13" s="20" t="s">
        <v>9</v>
      </c>
      <c r="E13" s="20" t="s">
        <v>9</v>
      </c>
      <c r="F13" s="20" t="s">
        <v>9</v>
      </c>
      <c r="G13" s="369" t="s">
        <v>31</v>
      </c>
      <c r="H13" s="91"/>
    </row>
    <row r="14" spans="1:9">
      <c r="A14" s="75">
        <v>200</v>
      </c>
      <c r="B14" s="75">
        <v>0.17499999999999999</v>
      </c>
      <c r="C14" s="75">
        <v>1.6000000000000001E-3</v>
      </c>
      <c r="D14" s="20" t="s">
        <v>9</v>
      </c>
      <c r="E14" s="20" t="s">
        <v>9</v>
      </c>
      <c r="F14" s="20" t="s">
        <v>9</v>
      </c>
      <c r="G14" s="371"/>
      <c r="H14" s="91"/>
    </row>
    <row r="15" spans="1:9">
      <c r="A15" s="75">
        <v>200</v>
      </c>
      <c r="B15" s="75">
        <v>0.154</v>
      </c>
      <c r="C15" s="75">
        <v>1.8E-3</v>
      </c>
      <c r="D15" s="20" t="s">
        <v>9</v>
      </c>
      <c r="E15" s="20" t="s">
        <v>9</v>
      </c>
      <c r="F15" s="20" t="s">
        <v>9</v>
      </c>
      <c r="G15" s="370"/>
      <c r="H15" s="91"/>
    </row>
    <row r="16" spans="1:9" ht="15" customHeight="1">
      <c r="A16" s="75">
        <v>200</v>
      </c>
      <c r="B16" s="75">
        <v>4.3999999999999997E-2</v>
      </c>
      <c r="C16" s="75">
        <v>8.0000000000000004E-4</v>
      </c>
      <c r="D16" s="20">
        <v>0.13300000000000001</v>
      </c>
      <c r="E16" s="20">
        <v>8.0000000000000004E-4</v>
      </c>
      <c r="F16" s="20">
        <v>2.3999999999999998E-3</v>
      </c>
      <c r="G16" s="366" t="s">
        <v>32</v>
      </c>
      <c r="H16" s="91"/>
    </row>
    <row r="17" spans="1:13">
      <c r="A17" s="75">
        <v>200</v>
      </c>
      <c r="B17" s="75">
        <v>7.6999999999999999E-2</v>
      </c>
      <c r="C17" s="75">
        <v>1.4E-3</v>
      </c>
      <c r="D17" s="20">
        <v>0.128</v>
      </c>
      <c r="E17" s="20">
        <v>1E-3</v>
      </c>
      <c r="F17" s="20">
        <v>1.1000000000000001E-3</v>
      </c>
      <c r="G17" s="368"/>
      <c r="H17" s="91"/>
    </row>
    <row r="18" spans="1:13">
      <c r="A18" s="75">
        <v>200</v>
      </c>
      <c r="B18" s="75">
        <v>5.7000000000000002E-2</v>
      </c>
      <c r="C18" s="75">
        <v>1.4E-3</v>
      </c>
      <c r="D18" s="20" t="s">
        <v>9</v>
      </c>
      <c r="E18" s="20" t="s">
        <v>9</v>
      </c>
      <c r="F18" s="20" t="s">
        <v>9</v>
      </c>
      <c r="G18" s="18" t="s">
        <v>33</v>
      </c>
      <c r="H18" s="91"/>
    </row>
    <row r="19" spans="1:13">
      <c r="A19" s="12" t="s">
        <v>35</v>
      </c>
      <c r="B19" s="15">
        <f>AVERAGE(B7:B18)</f>
        <v>8.0883333333333349E-2</v>
      </c>
      <c r="C19" s="15">
        <f>AVERAGE(C7:C18)</f>
        <v>1.2533333333333335E-3</v>
      </c>
      <c r="D19" s="15">
        <f>AVERAGE(D7:D18)</f>
        <v>0.12</v>
      </c>
      <c r="E19" s="15">
        <f>AVERAGE(E7:E18)</f>
        <v>1.15E-3</v>
      </c>
      <c r="F19" s="15">
        <f>AVERAGE(F7:F18)</f>
        <v>1.475E-3</v>
      </c>
      <c r="G19" s="18" t="s">
        <v>27</v>
      </c>
      <c r="H19" s="92">
        <f>SUM(B19:F19)</f>
        <v>0.2047616666666667</v>
      </c>
    </row>
    <row r="20" spans="1:13">
      <c r="A20" s="75">
        <v>215</v>
      </c>
      <c r="B20" s="75">
        <v>0.13800000000000001</v>
      </c>
      <c r="C20" s="75">
        <v>4.3E-3</v>
      </c>
      <c r="D20" s="20" t="s">
        <v>9</v>
      </c>
      <c r="E20" s="20" t="s">
        <v>9</v>
      </c>
      <c r="F20" s="20">
        <v>2.7000000000000001E-3</v>
      </c>
      <c r="G20" s="18" t="s">
        <v>34</v>
      </c>
      <c r="H20" s="62"/>
    </row>
    <row r="21" spans="1:13" ht="15" customHeight="1">
      <c r="A21" s="75">
        <v>225</v>
      </c>
      <c r="B21" s="75">
        <v>0.189</v>
      </c>
      <c r="C21" s="75">
        <v>3.5000000000000001E-3</v>
      </c>
      <c r="D21" s="20" t="s">
        <v>9</v>
      </c>
      <c r="E21" s="20" t="s">
        <v>9</v>
      </c>
      <c r="F21" s="20" t="s">
        <v>9</v>
      </c>
      <c r="G21" s="366" t="s">
        <v>31</v>
      </c>
      <c r="H21" s="93"/>
      <c r="M21" s="25"/>
    </row>
    <row r="22" spans="1:13">
      <c r="A22" s="75">
        <v>225</v>
      </c>
      <c r="B22" s="75">
        <v>0.16700000000000001</v>
      </c>
      <c r="C22" s="75">
        <v>3.3999999999999998E-3</v>
      </c>
      <c r="D22" s="20" t="s">
        <v>9</v>
      </c>
      <c r="E22" s="20" t="s">
        <v>9</v>
      </c>
      <c r="F22" s="20" t="s">
        <v>9</v>
      </c>
      <c r="G22" s="367"/>
      <c r="H22" s="93"/>
    </row>
    <row r="23" spans="1:13">
      <c r="A23" s="75">
        <v>225</v>
      </c>
      <c r="B23" s="75">
        <v>0.24</v>
      </c>
      <c r="C23" s="75">
        <v>4.0000000000000001E-3</v>
      </c>
      <c r="D23" s="20" t="s">
        <v>9</v>
      </c>
      <c r="E23" s="20" t="s">
        <v>9</v>
      </c>
      <c r="F23" s="20" t="s">
        <v>9</v>
      </c>
      <c r="G23" s="368"/>
      <c r="H23" s="93"/>
    </row>
    <row r="24" spans="1:13">
      <c r="A24" s="75">
        <v>235</v>
      </c>
      <c r="B24" s="75">
        <v>0.187</v>
      </c>
      <c r="C24" s="75">
        <v>4.4999999999999997E-3</v>
      </c>
      <c r="D24" s="20">
        <v>8.4000000000000005E-2</v>
      </c>
      <c r="E24" s="20">
        <v>1.4E-3</v>
      </c>
      <c r="F24" s="20">
        <v>1.9E-3</v>
      </c>
      <c r="G24" s="18">
        <v>18</v>
      </c>
      <c r="H24" s="93"/>
    </row>
    <row r="25" spans="1:13">
      <c r="A25" s="12" t="s">
        <v>13</v>
      </c>
      <c r="B25" s="16">
        <f>AVERAGE(B20:B24)</f>
        <v>0.1842</v>
      </c>
      <c r="C25" s="16">
        <f>AVERAGE(C20:C24)</f>
        <v>3.9399999999999999E-3</v>
      </c>
      <c r="D25" s="16">
        <f>AVERAGE(D20:D24)</f>
        <v>8.4000000000000005E-2</v>
      </c>
      <c r="E25" s="16">
        <f>AVERAGE(E20:E24)</f>
        <v>1.4E-3</v>
      </c>
      <c r="F25" s="16">
        <f>AVERAGE(F20:F24)</f>
        <v>2.3E-3</v>
      </c>
      <c r="G25" s="18" t="s">
        <v>27</v>
      </c>
      <c r="H25" s="94">
        <f>SUM(B25:F25)</f>
        <v>0.27584000000000003</v>
      </c>
    </row>
  </sheetData>
  <mergeCells count="7">
    <mergeCell ref="A3:I3"/>
    <mergeCell ref="A1:B1"/>
    <mergeCell ref="G21:G23"/>
    <mergeCell ref="G5:G6"/>
    <mergeCell ref="G11:G12"/>
    <mergeCell ref="G13:G15"/>
    <mergeCell ref="G16:G17"/>
  </mergeCells>
  <pageMargins left="0.7" right="0.7" top="0.75" bottom="0.75" header="0.3" footer="0.3"/>
  <pageSetup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topLeftCell="C77" workbookViewId="0">
      <selection activeCell="J111" sqref="J111"/>
    </sheetView>
  </sheetViews>
  <sheetFormatPr defaultColWidth="5.5703125" defaultRowHeight="15"/>
  <cols>
    <col min="1" max="8" width="20.7109375" style="135" customWidth="1"/>
    <col min="9" max="9" width="15.7109375" style="135" customWidth="1"/>
    <col min="10" max="10" width="20.7109375" style="135" customWidth="1"/>
    <col min="11" max="11" width="28.7109375" style="135" customWidth="1"/>
    <col min="12" max="12" width="20.7109375" style="135" customWidth="1"/>
    <col min="13" max="13" width="18.7109375" style="135" customWidth="1"/>
    <col min="14" max="14" width="18.42578125" style="135" customWidth="1"/>
    <col min="15" max="15" width="15.7109375" customWidth="1"/>
    <col min="16" max="16" width="25.7109375" customWidth="1"/>
    <col min="17" max="24" width="8.7109375" customWidth="1"/>
  </cols>
  <sheetData>
    <row r="1" spans="1:14" ht="15.75">
      <c r="A1" s="133" t="s">
        <v>218</v>
      </c>
      <c r="B1" s="134"/>
      <c r="C1" s="134"/>
      <c r="D1" s="134"/>
      <c r="E1" s="134"/>
      <c r="F1" s="134"/>
      <c r="G1" s="134"/>
      <c r="H1" s="134"/>
      <c r="I1" s="134"/>
    </row>
    <row r="2" spans="1:14" ht="15.75">
      <c r="A2" s="134"/>
      <c r="B2" s="134"/>
      <c r="C2" s="134"/>
      <c r="D2" s="134"/>
      <c r="E2" s="134"/>
      <c r="F2" s="134"/>
      <c r="G2" s="134"/>
      <c r="H2" s="134"/>
      <c r="I2" s="134"/>
    </row>
    <row r="3" spans="1:14" ht="88.5" customHeight="1">
      <c r="A3" s="342" t="s">
        <v>219</v>
      </c>
      <c r="B3" s="342"/>
      <c r="C3" s="342"/>
      <c r="D3" s="342"/>
      <c r="E3" s="342"/>
      <c r="F3" s="342"/>
      <c r="G3" s="342"/>
      <c r="H3" s="134"/>
      <c r="I3" s="134"/>
    </row>
    <row r="4" spans="1:14" ht="78" customHeight="1">
      <c r="A4" s="342" t="s">
        <v>220</v>
      </c>
      <c r="B4" s="342"/>
      <c r="C4" s="342"/>
      <c r="D4" s="342"/>
      <c r="E4" s="342"/>
      <c r="F4" s="342"/>
      <c r="G4" s="342"/>
      <c r="H4" s="134"/>
      <c r="I4" s="134"/>
    </row>
    <row r="5" spans="1:14" ht="55.5" customHeight="1">
      <c r="A5" s="342" t="s">
        <v>118</v>
      </c>
      <c r="B5" s="342"/>
      <c r="C5" s="342"/>
      <c r="D5" s="342"/>
      <c r="E5" s="342"/>
      <c r="F5" s="342"/>
      <c r="G5" s="342"/>
      <c r="H5" s="134"/>
      <c r="I5" s="134"/>
    </row>
    <row r="6" spans="1:14" ht="15.75">
      <c r="A6" s="172"/>
      <c r="B6" s="134"/>
      <c r="C6" s="134"/>
      <c r="D6" s="134"/>
      <c r="E6" s="134"/>
      <c r="F6" s="134"/>
      <c r="G6" s="134"/>
      <c r="H6" s="134"/>
      <c r="I6" s="134"/>
    </row>
    <row r="7" spans="1:14" ht="15.75">
      <c r="A7" s="213" t="s">
        <v>221</v>
      </c>
      <c r="B7" s="134"/>
      <c r="C7" s="134"/>
      <c r="D7" s="134"/>
      <c r="E7" s="134"/>
      <c r="F7" s="134"/>
      <c r="G7" s="134"/>
      <c r="H7" s="134"/>
      <c r="I7" s="134"/>
    </row>
    <row r="8" spans="1:14">
      <c r="A8" s="138" t="s">
        <v>0</v>
      </c>
      <c r="B8" s="138" t="s">
        <v>120</v>
      </c>
      <c r="C8" s="138" t="s">
        <v>121</v>
      </c>
      <c r="D8" s="139" t="s">
        <v>222</v>
      </c>
      <c r="E8" s="138" t="s">
        <v>123</v>
      </c>
      <c r="F8" s="140" t="s">
        <v>124</v>
      </c>
      <c r="G8" s="343" t="s">
        <v>6</v>
      </c>
      <c r="H8"/>
      <c r="I8"/>
      <c r="J8"/>
      <c r="K8"/>
      <c r="L8"/>
      <c r="M8"/>
      <c r="N8"/>
    </row>
    <row r="9" spans="1:14">
      <c r="A9" s="141" t="s">
        <v>7</v>
      </c>
      <c r="B9" s="141" t="s">
        <v>125</v>
      </c>
      <c r="C9" s="142" t="s">
        <v>126</v>
      </c>
      <c r="D9" s="143" t="s">
        <v>127</v>
      </c>
      <c r="E9" s="144" t="s">
        <v>128</v>
      </c>
      <c r="F9" s="145" t="s">
        <v>129</v>
      </c>
      <c r="G9" s="344"/>
      <c r="H9"/>
      <c r="I9"/>
      <c r="J9"/>
      <c r="K9"/>
      <c r="L9"/>
      <c r="M9"/>
      <c r="N9"/>
    </row>
    <row r="10" spans="1:14">
      <c r="A10" s="214">
        <v>180</v>
      </c>
      <c r="B10" s="215">
        <v>0.73</v>
      </c>
      <c r="C10" s="214" t="s">
        <v>130</v>
      </c>
      <c r="D10" s="216" t="s">
        <v>223</v>
      </c>
      <c r="E10" s="214">
        <v>66.5</v>
      </c>
      <c r="F10" s="372" t="s">
        <v>9</v>
      </c>
      <c r="G10" s="375">
        <v>11</v>
      </c>
      <c r="H10"/>
      <c r="I10"/>
      <c r="J10"/>
      <c r="K10"/>
      <c r="L10"/>
      <c r="M10"/>
      <c r="N10"/>
    </row>
    <row r="11" spans="1:14">
      <c r="A11" s="214">
        <v>180</v>
      </c>
      <c r="B11" s="215">
        <v>0.66</v>
      </c>
      <c r="C11" s="214" t="s">
        <v>130</v>
      </c>
      <c r="D11" s="216" t="s">
        <v>224</v>
      </c>
      <c r="E11" s="214">
        <v>67.900000000000006</v>
      </c>
      <c r="F11" s="373"/>
      <c r="G11" s="376"/>
      <c r="H11"/>
      <c r="I11"/>
      <c r="J11"/>
      <c r="K11"/>
      <c r="L11"/>
      <c r="M11"/>
      <c r="N11"/>
    </row>
    <row r="12" spans="1:14">
      <c r="A12" s="214">
        <v>180</v>
      </c>
      <c r="B12" s="215">
        <v>0.6</v>
      </c>
      <c r="C12" s="214" t="s">
        <v>130</v>
      </c>
      <c r="D12" s="216" t="s">
        <v>225</v>
      </c>
      <c r="E12" s="214">
        <v>65.7</v>
      </c>
      <c r="F12" s="373"/>
      <c r="G12" s="376"/>
      <c r="H12"/>
      <c r="I12"/>
      <c r="J12"/>
      <c r="K12"/>
      <c r="L12"/>
      <c r="M12"/>
      <c r="N12"/>
    </row>
    <row r="13" spans="1:14">
      <c r="A13" s="214">
        <v>180</v>
      </c>
      <c r="B13" s="215">
        <v>0.67</v>
      </c>
      <c r="C13" s="214" t="s">
        <v>130</v>
      </c>
      <c r="D13" s="216" t="s">
        <v>226</v>
      </c>
      <c r="E13" s="214">
        <v>67</v>
      </c>
      <c r="F13" s="374"/>
      <c r="G13" s="377"/>
      <c r="H13"/>
      <c r="I13"/>
      <c r="J13"/>
      <c r="K13"/>
      <c r="L13"/>
      <c r="M13"/>
      <c r="N13"/>
    </row>
    <row r="14" spans="1:14">
      <c r="A14" s="179">
        <v>180</v>
      </c>
      <c r="B14" s="179">
        <v>0.17</v>
      </c>
      <c r="C14" s="179" t="s">
        <v>138</v>
      </c>
      <c r="D14" s="217" t="s">
        <v>227</v>
      </c>
      <c r="E14" s="218">
        <v>45</v>
      </c>
      <c r="F14" s="378" t="s">
        <v>9</v>
      </c>
      <c r="G14" s="381">
        <v>11</v>
      </c>
      <c r="H14"/>
      <c r="I14"/>
      <c r="J14"/>
      <c r="K14"/>
      <c r="L14"/>
      <c r="M14"/>
      <c r="N14"/>
    </row>
    <row r="15" spans="1:14">
      <c r="A15" s="179">
        <v>180</v>
      </c>
      <c r="B15" s="179">
        <v>7.0000000000000007E-2</v>
      </c>
      <c r="C15" s="179" t="s">
        <v>138</v>
      </c>
      <c r="D15" s="217" t="s">
        <v>228</v>
      </c>
      <c r="E15" s="218">
        <v>40.700000000000003</v>
      </c>
      <c r="F15" s="379"/>
      <c r="G15" s="381"/>
      <c r="H15"/>
      <c r="I15"/>
      <c r="J15"/>
      <c r="K15"/>
      <c r="L15"/>
      <c r="M15"/>
      <c r="N15"/>
    </row>
    <row r="16" spans="1:14">
      <c r="A16" s="179">
        <v>180</v>
      </c>
      <c r="B16" s="179">
        <v>0.12</v>
      </c>
      <c r="C16" s="179" t="s">
        <v>138</v>
      </c>
      <c r="D16" s="217" t="s">
        <v>229</v>
      </c>
      <c r="E16" s="218">
        <v>37.5</v>
      </c>
      <c r="F16" s="379"/>
      <c r="G16" s="381"/>
      <c r="H16"/>
      <c r="I16"/>
      <c r="J16"/>
      <c r="K16"/>
      <c r="L16"/>
      <c r="M16"/>
      <c r="N16"/>
    </row>
    <row r="17" spans="1:14">
      <c r="A17" s="179">
        <v>180</v>
      </c>
      <c r="B17" s="179">
        <v>0.4</v>
      </c>
      <c r="C17" s="179" t="s">
        <v>138</v>
      </c>
      <c r="D17" s="217" t="s">
        <v>230</v>
      </c>
      <c r="E17" s="218">
        <v>52.9</v>
      </c>
      <c r="F17" s="380"/>
      <c r="G17" s="381"/>
      <c r="H17"/>
      <c r="I17"/>
      <c r="J17"/>
      <c r="K17"/>
      <c r="L17"/>
      <c r="M17"/>
      <c r="N17"/>
    </row>
    <row r="18" spans="1:14">
      <c r="A18" s="179">
        <v>180</v>
      </c>
      <c r="B18" s="179">
        <v>0.23599999999999999</v>
      </c>
      <c r="C18" s="20" t="s">
        <v>231</v>
      </c>
      <c r="D18" s="20" t="s">
        <v>232</v>
      </c>
      <c r="E18" s="20" t="s">
        <v>9</v>
      </c>
      <c r="F18" s="219" t="s">
        <v>140</v>
      </c>
      <c r="G18" s="158">
        <v>18</v>
      </c>
      <c r="H18"/>
      <c r="I18"/>
      <c r="J18"/>
      <c r="K18"/>
      <c r="L18"/>
      <c r="M18"/>
      <c r="N18"/>
    </row>
    <row r="19" spans="1:14">
      <c r="A19" s="179">
        <v>180</v>
      </c>
      <c r="B19" s="179">
        <v>0.14199999999999999</v>
      </c>
      <c r="C19" s="20" t="s">
        <v>138</v>
      </c>
      <c r="D19" s="20" t="s">
        <v>233</v>
      </c>
      <c r="E19" s="20">
        <v>49.5</v>
      </c>
      <c r="F19" s="219" t="s">
        <v>140</v>
      </c>
      <c r="G19" s="189" t="s">
        <v>44</v>
      </c>
      <c r="H19"/>
      <c r="I19"/>
      <c r="J19"/>
      <c r="K19"/>
      <c r="L19"/>
      <c r="M19"/>
      <c r="N19"/>
    </row>
    <row r="20" spans="1:14">
      <c r="A20" s="154">
        <v>180</v>
      </c>
      <c r="B20" s="154">
        <v>0.18</v>
      </c>
      <c r="C20" s="154" t="s">
        <v>138</v>
      </c>
      <c r="D20" s="192" t="s">
        <v>234</v>
      </c>
      <c r="E20" s="120">
        <v>46.2</v>
      </c>
      <c r="F20" s="157" t="s">
        <v>140</v>
      </c>
      <c r="G20" s="158">
        <v>13</v>
      </c>
      <c r="H20"/>
      <c r="I20"/>
      <c r="J20"/>
      <c r="K20"/>
      <c r="L20"/>
      <c r="M20"/>
      <c r="N20"/>
    </row>
    <row r="21" spans="1:14">
      <c r="A21" s="154">
        <v>180</v>
      </c>
      <c r="B21" s="154">
        <v>0.19800000000000001</v>
      </c>
      <c r="C21" s="220" t="s">
        <v>138</v>
      </c>
      <c r="D21" s="220" t="s">
        <v>235</v>
      </c>
      <c r="E21" s="220">
        <v>38.35</v>
      </c>
      <c r="F21" s="378" t="s">
        <v>132</v>
      </c>
      <c r="G21" s="383" t="s">
        <v>236</v>
      </c>
      <c r="H21"/>
      <c r="I21"/>
      <c r="J21"/>
      <c r="K21"/>
      <c r="L21"/>
      <c r="M21"/>
      <c r="N21"/>
    </row>
    <row r="22" spans="1:14">
      <c r="A22" s="154">
        <v>180</v>
      </c>
      <c r="B22" s="154">
        <v>0.122</v>
      </c>
      <c r="C22" s="220" t="s">
        <v>138</v>
      </c>
      <c r="D22" s="220" t="s">
        <v>237</v>
      </c>
      <c r="E22" s="220">
        <v>35.75</v>
      </c>
      <c r="F22" s="382"/>
      <c r="G22" s="381"/>
      <c r="H22"/>
      <c r="I22"/>
      <c r="J22"/>
      <c r="K22"/>
      <c r="L22"/>
      <c r="M22"/>
      <c r="N22"/>
    </row>
    <row r="23" spans="1:14">
      <c r="A23" s="152">
        <v>200</v>
      </c>
      <c r="B23" s="152">
        <v>0.24</v>
      </c>
      <c r="C23" s="153" t="s">
        <v>138</v>
      </c>
      <c r="D23" s="153" t="s">
        <v>238</v>
      </c>
      <c r="E23" s="120">
        <v>40</v>
      </c>
      <c r="F23" s="157" t="s">
        <v>239</v>
      </c>
      <c r="G23" s="189">
        <v>2</v>
      </c>
      <c r="H23"/>
      <c r="I23"/>
      <c r="J23"/>
      <c r="K23"/>
      <c r="L23"/>
      <c r="M23"/>
      <c r="N23"/>
    </row>
    <row r="24" spans="1:14">
      <c r="A24" s="152">
        <v>200</v>
      </c>
      <c r="B24" s="148">
        <v>0.2</v>
      </c>
      <c r="C24" s="220" t="s">
        <v>130</v>
      </c>
      <c r="D24" s="220" t="s">
        <v>240</v>
      </c>
      <c r="E24" s="220">
        <v>45.2</v>
      </c>
      <c r="F24" s="378" t="s">
        <v>9</v>
      </c>
      <c r="G24" s="381">
        <v>11</v>
      </c>
      <c r="H24"/>
      <c r="I24"/>
      <c r="J24"/>
      <c r="K24"/>
      <c r="L24"/>
      <c r="M24"/>
      <c r="N24"/>
    </row>
    <row r="25" spans="1:14">
      <c r="A25" s="152">
        <v>200</v>
      </c>
      <c r="B25" s="148">
        <v>0.15</v>
      </c>
      <c r="C25" s="220" t="s">
        <v>130</v>
      </c>
      <c r="D25" s="220" t="s">
        <v>241</v>
      </c>
      <c r="E25" s="220">
        <v>36.5</v>
      </c>
      <c r="F25" s="384"/>
      <c r="G25" s="381"/>
      <c r="H25"/>
      <c r="I25"/>
      <c r="J25"/>
      <c r="K25"/>
      <c r="L25"/>
      <c r="M25"/>
      <c r="N25"/>
    </row>
    <row r="26" spans="1:14">
      <c r="A26" s="152">
        <v>200</v>
      </c>
      <c r="B26" s="148">
        <v>0.3</v>
      </c>
      <c r="C26" s="220" t="s">
        <v>130</v>
      </c>
      <c r="D26" s="220" t="s">
        <v>242</v>
      </c>
      <c r="E26" s="220">
        <v>47.4</v>
      </c>
      <c r="F26" s="385"/>
      <c r="G26" s="381"/>
      <c r="H26"/>
      <c r="I26"/>
      <c r="J26"/>
      <c r="K26"/>
      <c r="L26"/>
      <c r="M26"/>
      <c r="N26"/>
    </row>
    <row r="27" spans="1:14">
      <c r="A27" s="154">
        <v>200</v>
      </c>
      <c r="B27" s="154">
        <v>0.20399999999999999</v>
      </c>
      <c r="C27" s="220" t="s">
        <v>138</v>
      </c>
      <c r="D27" s="220" t="s">
        <v>243</v>
      </c>
      <c r="E27" s="220">
        <v>30.25</v>
      </c>
      <c r="F27" s="222" t="s">
        <v>132</v>
      </c>
      <c r="G27" s="189" t="s">
        <v>244</v>
      </c>
      <c r="H27"/>
      <c r="I27"/>
      <c r="J27"/>
      <c r="K27"/>
      <c r="L27"/>
      <c r="M27"/>
      <c r="N27"/>
    </row>
    <row r="28" spans="1:14">
      <c r="A28" s="154">
        <v>200</v>
      </c>
      <c r="B28" s="154">
        <v>0.214</v>
      </c>
      <c r="C28" s="20" t="s">
        <v>231</v>
      </c>
      <c r="D28" s="220" t="s">
        <v>245</v>
      </c>
      <c r="E28" s="220" t="s">
        <v>9</v>
      </c>
      <c r="F28" s="378" t="s">
        <v>140</v>
      </c>
      <c r="G28" s="381">
        <v>18</v>
      </c>
      <c r="H28"/>
      <c r="I28"/>
      <c r="J28"/>
      <c r="K28"/>
      <c r="L28"/>
      <c r="M28"/>
      <c r="N28"/>
    </row>
    <row r="29" spans="1:14">
      <c r="A29" s="154">
        <v>200</v>
      </c>
      <c r="B29" s="154">
        <v>0.23899999999999999</v>
      </c>
      <c r="C29" s="20" t="s">
        <v>231</v>
      </c>
      <c r="D29" s="220" t="s">
        <v>246</v>
      </c>
      <c r="E29" s="220" t="s">
        <v>9</v>
      </c>
      <c r="F29" s="385"/>
      <c r="G29" s="381"/>
      <c r="H29"/>
      <c r="I29"/>
      <c r="J29"/>
      <c r="K29"/>
      <c r="L29"/>
      <c r="M29"/>
      <c r="N29"/>
    </row>
    <row r="30" spans="1:14">
      <c r="A30" s="154">
        <v>215</v>
      </c>
      <c r="B30" s="154">
        <v>0.34</v>
      </c>
      <c r="C30" s="220" t="s">
        <v>138</v>
      </c>
      <c r="D30" s="220" t="s">
        <v>247</v>
      </c>
      <c r="E30" s="220">
        <v>32.700000000000003</v>
      </c>
      <c r="F30" s="222" t="s">
        <v>9</v>
      </c>
      <c r="G30" s="158">
        <v>11</v>
      </c>
      <c r="H30"/>
      <c r="I30"/>
      <c r="J30"/>
      <c r="K30"/>
      <c r="L30"/>
      <c r="M30"/>
      <c r="N30"/>
    </row>
    <row r="31" spans="1:14">
      <c r="A31" s="154">
        <v>215</v>
      </c>
      <c r="B31" s="158">
        <v>0.34</v>
      </c>
      <c r="C31" s="220" t="s">
        <v>138</v>
      </c>
      <c r="D31" s="220" t="s">
        <v>248</v>
      </c>
      <c r="E31" s="220">
        <v>38</v>
      </c>
      <c r="F31" s="222" t="s">
        <v>132</v>
      </c>
      <c r="G31" s="189" t="s">
        <v>249</v>
      </c>
      <c r="H31"/>
      <c r="I31"/>
      <c r="J31"/>
      <c r="K31"/>
      <c r="L31"/>
      <c r="M31"/>
      <c r="N31"/>
    </row>
    <row r="32" spans="1:14">
      <c r="A32" s="154">
        <v>225</v>
      </c>
      <c r="B32" s="158">
        <v>0.28000000000000003</v>
      </c>
      <c r="C32" s="20" t="s">
        <v>130</v>
      </c>
      <c r="D32" s="20" t="s">
        <v>250</v>
      </c>
      <c r="E32" s="20">
        <v>31.3</v>
      </c>
      <c r="F32" s="378" t="s">
        <v>9</v>
      </c>
      <c r="G32" s="381">
        <v>11</v>
      </c>
      <c r="H32"/>
      <c r="I32"/>
      <c r="J32"/>
      <c r="K32"/>
      <c r="L32"/>
      <c r="M32"/>
      <c r="N32"/>
    </row>
    <row r="33" spans="1:16">
      <c r="A33" s="154">
        <v>225</v>
      </c>
      <c r="B33" s="158">
        <v>0.27</v>
      </c>
      <c r="C33" s="20" t="s">
        <v>130</v>
      </c>
      <c r="D33" s="20" t="s">
        <v>251</v>
      </c>
      <c r="E33" s="20">
        <v>28.6</v>
      </c>
      <c r="F33" s="384"/>
      <c r="G33" s="381"/>
      <c r="H33"/>
      <c r="I33"/>
      <c r="J33"/>
      <c r="K33"/>
      <c r="L33"/>
      <c r="M33"/>
      <c r="N33"/>
    </row>
    <row r="34" spans="1:16">
      <c r="A34" s="154">
        <v>225</v>
      </c>
      <c r="B34" s="158">
        <v>0.31</v>
      </c>
      <c r="C34" s="20" t="s">
        <v>130</v>
      </c>
      <c r="D34" s="20" t="s">
        <v>252</v>
      </c>
      <c r="E34" s="20">
        <v>33.5</v>
      </c>
      <c r="F34" s="385"/>
      <c r="G34" s="381"/>
      <c r="H34"/>
      <c r="I34"/>
      <c r="J34"/>
      <c r="K34"/>
      <c r="L34"/>
      <c r="M34"/>
      <c r="N34"/>
    </row>
    <row r="35" spans="1:16">
      <c r="A35" s="154">
        <v>235</v>
      </c>
      <c r="B35" s="154">
        <v>0.247</v>
      </c>
      <c r="C35" s="20" t="s">
        <v>231</v>
      </c>
      <c r="D35" s="20" t="s">
        <v>253</v>
      </c>
      <c r="E35" s="120" t="s">
        <v>9</v>
      </c>
      <c r="F35" s="378" t="s">
        <v>140</v>
      </c>
      <c r="G35" s="347">
        <v>18</v>
      </c>
      <c r="H35"/>
      <c r="I35"/>
      <c r="J35"/>
      <c r="K35"/>
      <c r="L35"/>
      <c r="M35"/>
      <c r="N35"/>
    </row>
    <row r="36" spans="1:16">
      <c r="A36" s="154">
        <v>235</v>
      </c>
      <c r="B36" s="146">
        <v>0.22600000000000001</v>
      </c>
      <c r="C36" s="20" t="s">
        <v>231</v>
      </c>
      <c r="D36" s="20" t="s">
        <v>254</v>
      </c>
      <c r="E36" s="120" t="s">
        <v>9</v>
      </c>
      <c r="F36" s="380"/>
      <c r="G36" s="348"/>
      <c r="H36"/>
      <c r="I36"/>
      <c r="J36"/>
      <c r="K36"/>
      <c r="L36"/>
      <c r="M36"/>
      <c r="N36"/>
    </row>
    <row r="37" spans="1:16">
      <c r="A37" s="386" t="s">
        <v>255</v>
      </c>
      <c r="B37" s="386"/>
      <c r="C37" s="386"/>
      <c r="D37" s="386"/>
      <c r="E37" s="386"/>
      <c r="F37" s="386"/>
      <c r="G37" s="386"/>
      <c r="H37"/>
      <c r="I37"/>
      <c r="J37"/>
      <c r="K37"/>
      <c r="L37"/>
      <c r="M37"/>
      <c r="N37"/>
    </row>
    <row r="38" spans="1:16">
      <c r="A38" s="223" t="s">
        <v>256</v>
      </c>
      <c r="B38" s="161"/>
      <c r="C38" s="162"/>
      <c r="D38" s="162"/>
      <c r="E38" s="163"/>
      <c r="F38" s="163"/>
      <c r="G38" s="164"/>
      <c r="H38" s="164"/>
      <c r="I38" s="164"/>
      <c r="J38" s="164"/>
      <c r="K38" s="164"/>
      <c r="L38" s="164"/>
      <c r="M38" s="164"/>
      <c r="N38" s="164"/>
      <c r="O38" s="164"/>
      <c r="P38" s="164"/>
    </row>
    <row r="39" spans="1:16">
      <c r="A39" s="224"/>
      <c r="B39" s="161"/>
      <c r="C39" s="163"/>
      <c r="D39" s="163"/>
      <c r="E39" s="163"/>
      <c r="F39" s="163"/>
      <c r="G39" s="164"/>
      <c r="H39" s="164"/>
      <c r="I39" s="164"/>
      <c r="J39" s="164"/>
      <c r="K39" s="164"/>
      <c r="L39" s="164"/>
      <c r="M39" s="164"/>
      <c r="N39" s="164"/>
      <c r="O39" s="164"/>
      <c r="P39" s="164"/>
    </row>
    <row r="40" spans="1:16">
      <c r="A40" s="137" t="s">
        <v>257</v>
      </c>
      <c r="B40" s="161"/>
      <c r="C40" s="163"/>
      <c r="D40" s="163"/>
      <c r="E40" s="163"/>
      <c r="F40" s="163"/>
      <c r="G40" s="164"/>
      <c r="H40" s="164"/>
      <c r="I40" s="164"/>
      <c r="J40" s="164"/>
      <c r="K40" s="164"/>
      <c r="L40" s="164"/>
      <c r="M40" s="164"/>
      <c r="N40" s="164"/>
      <c r="O40" s="164"/>
      <c r="P40" s="164"/>
    </row>
    <row r="41" spans="1:16">
      <c r="A41" s="138" t="s">
        <v>0</v>
      </c>
      <c r="B41" s="138" t="s">
        <v>120</v>
      </c>
      <c r="C41" s="163"/>
      <c r="D41" s="163"/>
      <c r="E41" s="163"/>
      <c r="F41" s="163"/>
      <c r="G41" s="164"/>
      <c r="H41" s="164"/>
      <c r="I41" s="164"/>
      <c r="J41" s="164"/>
      <c r="K41" s="164"/>
      <c r="L41" s="164"/>
      <c r="M41" s="164"/>
      <c r="N41" s="164"/>
      <c r="O41" s="164"/>
      <c r="P41" s="164"/>
    </row>
    <row r="42" spans="1:16">
      <c r="A42" s="141" t="s">
        <v>147</v>
      </c>
      <c r="B42" s="177" t="s">
        <v>125</v>
      </c>
      <c r="C42" s="163"/>
      <c r="D42" s="163"/>
      <c r="E42" s="163"/>
      <c r="F42" s="163"/>
      <c r="G42" s="164"/>
      <c r="H42" s="164"/>
      <c r="I42" s="164"/>
      <c r="J42" s="164"/>
      <c r="K42" s="164"/>
      <c r="L42" s="164"/>
      <c r="M42" s="164"/>
      <c r="N42" s="164"/>
      <c r="O42" s="164"/>
      <c r="P42" s="164"/>
    </row>
    <row r="43" spans="1:16">
      <c r="A43" s="157" t="s">
        <v>148</v>
      </c>
      <c r="B43" s="225">
        <f>AVERAGE(B14:B29)</f>
        <v>0.19906249999999998</v>
      </c>
      <c r="C43" s="163"/>
      <c r="D43" s="163"/>
      <c r="E43" s="163"/>
      <c r="F43" s="163"/>
      <c r="G43" s="164"/>
      <c r="H43" s="164"/>
      <c r="I43" s="164"/>
      <c r="J43" s="164"/>
      <c r="K43" s="164"/>
      <c r="L43" s="164"/>
      <c r="M43" s="164"/>
      <c r="N43" s="164"/>
      <c r="O43" s="164"/>
      <c r="P43" s="164"/>
    </row>
    <row r="44" spans="1:16">
      <c r="A44" s="157" t="s">
        <v>42</v>
      </c>
      <c r="B44" s="226">
        <f>AVERAGE(B30:B36)</f>
        <v>0.28757142857142853</v>
      </c>
      <c r="C44" s="163"/>
      <c r="D44" s="163"/>
      <c r="E44" s="163"/>
      <c r="F44" s="163"/>
      <c r="G44" s="164"/>
      <c r="H44" s="164"/>
      <c r="I44" s="164"/>
      <c r="J44" s="164"/>
      <c r="K44" s="164"/>
      <c r="L44" s="164"/>
      <c r="M44" s="164"/>
      <c r="N44" s="164"/>
      <c r="O44" s="164"/>
      <c r="P44" s="164"/>
    </row>
    <row r="45" spans="1:16">
      <c r="A45" s="160" t="s">
        <v>149</v>
      </c>
      <c r="B45" s="166"/>
      <c r="C45" s="162"/>
      <c r="D45" s="162"/>
      <c r="E45" s="163"/>
      <c r="F45" s="163"/>
      <c r="G45" s="164"/>
      <c r="H45" s="164"/>
      <c r="I45" s="164"/>
      <c r="J45" s="164"/>
      <c r="K45" s="164"/>
      <c r="L45" s="164"/>
      <c r="M45" s="164"/>
      <c r="N45" s="164"/>
      <c r="O45" s="164"/>
      <c r="P45" s="164"/>
    </row>
    <row r="46" spans="1:16">
      <c r="A46" s="161"/>
      <c r="B46" s="166"/>
      <c r="C46" s="162"/>
      <c r="D46" s="162"/>
      <c r="E46" s="163"/>
      <c r="F46" s="163"/>
      <c r="G46" s="164"/>
      <c r="H46" s="164"/>
      <c r="I46" s="164"/>
      <c r="J46" s="164"/>
      <c r="K46" s="164"/>
      <c r="L46" s="164"/>
      <c r="M46" s="164"/>
      <c r="N46" s="164"/>
      <c r="O46" s="164"/>
      <c r="P46" s="164"/>
    </row>
    <row r="47" spans="1:16">
      <c r="A47" s="137" t="s">
        <v>258</v>
      </c>
      <c r="E47" s="162"/>
      <c r="F47" s="163"/>
      <c r="G47" s="164"/>
      <c r="H47" s="164"/>
      <c r="I47" s="164"/>
      <c r="J47" s="164"/>
      <c r="K47" s="164"/>
      <c r="L47" s="164"/>
      <c r="M47" s="164"/>
      <c r="N47" s="164"/>
      <c r="O47" s="164"/>
      <c r="P47" s="164"/>
    </row>
    <row r="48" spans="1:16">
      <c r="A48" s="118" t="s">
        <v>0</v>
      </c>
      <c r="B48" s="168" t="s">
        <v>1</v>
      </c>
      <c r="C48" s="168" t="s">
        <v>2</v>
      </c>
      <c r="D48" s="168" t="s">
        <v>3</v>
      </c>
      <c r="E48" s="168" t="s">
        <v>4</v>
      </c>
      <c r="F48" s="168" t="s">
        <v>5</v>
      </c>
      <c r="G48" s="164"/>
      <c r="H48" s="164"/>
      <c r="I48" s="164"/>
      <c r="J48" s="164"/>
      <c r="K48" s="164"/>
      <c r="L48" s="164"/>
      <c r="M48" s="164"/>
      <c r="N48" s="164"/>
      <c r="O48" s="164"/>
      <c r="P48" s="164"/>
    </row>
    <row r="49" spans="1:16">
      <c r="A49" s="119" t="s">
        <v>7</v>
      </c>
      <c r="B49" s="169" t="s">
        <v>8</v>
      </c>
      <c r="C49" s="169" t="s">
        <v>8</v>
      </c>
      <c r="D49" s="169" t="s">
        <v>8</v>
      </c>
      <c r="E49" s="169" t="s">
        <v>8</v>
      </c>
      <c r="F49" s="169" t="s">
        <v>8</v>
      </c>
      <c r="G49" s="164"/>
      <c r="H49" s="164"/>
      <c r="I49" s="164"/>
      <c r="J49" s="164"/>
      <c r="K49" s="164"/>
      <c r="L49" s="164"/>
      <c r="M49" s="164"/>
      <c r="N49" s="164"/>
      <c r="O49" s="164"/>
      <c r="P49" s="164"/>
    </row>
    <row r="50" spans="1:16">
      <c r="A50" s="157" t="s">
        <v>148</v>
      </c>
      <c r="B50" s="9">
        <f>'Western Hemlock HAP'!B19</f>
        <v>8.0883333333333349E-2</v>
      </c>
      <c r="C50" s="9">
        <f>'Western Hemlock HAP'!C19</f>
        <v>1.2533333333333335E-3</v>
      </c>
      <c r="D50" s="200">
        <f>'Western Hemlock HAP'!D19</f>
        <v>0.12</v>
      </c>
      <c r="E50" s="200">
        <f>'Western Hemlock HAP'!E19</f>
        <v>1.15E-3</v>
      </c>
      <c r="F50" s="200">
        <f>'Western Hemlock HAP'!F19</f>
        <v>1.475E-3</v>
      </c>
      <c r="G50" s="164"/>
      <c r="H50" s="164"/>
      <c r="I50" s="164"/>
      <c r="J50" s="164"/>
      <c r="K50" s="164"/>
      <c r="L50" s="164"/>
      <c r="M50" s="164"/>
      <c r="N50" s="164"/>
      <c r="O50" s="164"/>
      <c r="P50" s="164"/>
    </row>
    <row r="51" spans="1:16">
      <c r="A51" s="157" t="s">
        <v>42</v>
      </c>
      <c r="B51" s="9">
        <f>'Western Hemlock HAP'!B25</f>
        <v>0.1842</v>
      </c>
      <c r="C51" s="9">
        <f>'Western Hemlock HAP'!C25</f>
        <v>3.9399999999999999E-3</v>
      </c>
      <c r="D51" s="180">
        <f>'Western Hemlock HAP'!D25</f>
        <v>8.4000000000000005E-2</v>
      </c>
      <c r="E51" s="180">
        <f>'Western Hemlock HAP'!E25</f>
        <v>1.4E-3</v>
      </c>
      <c r="F51" s="180">
        <f>'Western Hemlock HAP'!F25</f>
        <v>2.3E-3</v>
      </c>
      <c r="G51" s="164"/>
      <c r="H51" s="164"/>
      <c r="I51" s="164"/>
      <c r="J51" s="164"/>
      <c r="K51" s="164"/>
      <c r="L51" s="164"/>
      <c r="M51" s="164"/>
      <c r="N51" s="164"/>
      <c r="O51" s="164"/>
      <c r="P51" s="164"/>
    </row>
    <row r="52" spans="1:16">
      <c r="A52" s="160" t="s">
        <v>259</v>
      </c>
      <c r="B52" s="171"/>
      <c r="C52" s="133"/>
      <c r="D52" s="133"/>
      <c r="E52" s="162"/>
      <c r="F52" s="163"/>
      <c r="G52" s="164"/>
      <c r="H52" s="164"/>
      <c r="I52" s="164"/>
      <c r="J52" s="164"/>
      <c r="K52" s="164"/>
      <c r="L52" s="164"/>
      <c r="M52" s="164"/>
      <c r="N52" s="164"/>
      <c r="O52" s="164"/>
      <c r="P52" s="164"/>
    </row>
    <row r="53" spans="1:16">
      <c r="A53" s="161"/>
      <c r="B53" s="166"/>
      <c r="C53" s="162"/>
      <c r="D53" s="162"/>
      <c r="E53" s="163"/>
      <c r="F53" s="163"/>
      <c r="G53" s="164"/>
      <c r="H53" s="164"/>
      <c r="I53" s="164"/>
      <c r="J53" s="164"/>
      <c r="K53" s="164"/>
      <c r="L53" s="164"/>
      <c r="M53" s="164"/>
      <c r="N53" s="164"/>
      <c r="O53" s="164"/>
      <c r="P53" s="164"/>
    </row>
    <row r="54" spans="1:16" ht="15.75">
      <c r="A54" s="137" t="s">
        <v>260</v>
      </c>
      <c r="B54" s="173"/>
      <c r="C54" s="173"/>
      <c r="D54" s="173"/>
      <c r="E54" s="173"/>
      <c r="F54" s="173"/>
      <c r="G54" s="173"/>
      <c r="H54" s="173"/>
      <c r="I54" s="164"/>
      <c r="J54" s="164"/>
      <c r="K54" s="164"/>
      <c r="L54" s="164"/>
      <c r="M54" s="164"/>
      <c r="N54" s="164"/>
      <c r="O54" s="164"/>
      <c r="P54" s="164"/>
    </row>
    <row r="55" spans="1:16" ht="16.5">
      <c r="A55" s="172" t="s">
        <v>153</v>
      </c>
      <c r="H55" s="173"/>
      <c r="I55" s="164"/>
      <c r="J55" s="164"/>
      <c r="K55" s="164"/>
      <c r="L55" s="164"/>
      <c r="M55" s="164"/>
      <c r="N55" s="164"/>
      <c r="O55" s="164"/>
      <c r="P55" s="164"/>
    </row>
    <row r="56" spans="1:16" ht="16.5">
      <c r="A56" s="174" t="s">
        <v>154</v>
      </c>
      <c r="B56" s="172" t="s">
        <v>155</v>
      </c>
      <c r="H56" s="173"/>
      <c r="I56" s="164"/>
      <c r="J56" s="164"/>
      <c r="K56" s="164"/>
      <c r="L56" s="164"/>
      <c r="M56" s="164"/>
      <c r="N56" s="164"/>
      <c r="O56" s="164"/>
      <c r="P56" s="164"/>
    </row>
    <row r="57" spans="1:16" ht="16.5">
      <c r="A57" s="174"/>
      <c r="B57" s="172" t="s">
        <v>156</v>
      </c>
      <c r="H57" s="173"/>
      <c r="I57" s="164"/>
      <c r="J57" s="164"/>
      <c r="K57" s="164"/>
      <c r="L57" s="164"/>
      <c r="M57" s="164"/>
      <c r="N57" s="164"/>
      <c r="O57" s="164"/>
      <c r="P57" s="164"/>
    </row>
    <row r="58" spans="1:16" ht="16.5">
      <c r="A58" s="172"/>
      <c r="B58" s="172" t="s">
        <v>157</v>
      </c>
      <c r="H58" s="173"/>
      <c r="I58" s="164"/>
      <c r="J58" s="164"/>
      <c r="K58" s="164"/>
      <c r="L58" s="164"/>
      <c r="M58" s="164"/>
      <c r="N58" s="164"/>
      <c r="O58" s="164"/>
      <c r="P58" s="164"/>
    </row>
    <row r="59" spans="1:16" ht="16.5">
      <c r="A59" s="172"/>
      <c r="B59" s="172" t="s">
        <v>158</v>
      </c>
      <c r="H59" s="173"/>
      <c r="I59" s="164"/>
      <c r="J59" s="164"/>
      <c r="K59" s="164"/>
      <c r="L59" s="164"/>
      <c r="M59" s="164"/>
      <c r="N59" s="164"/>
      <c r="O59" s="164"/>
      <c r="P59" s="164"/>
    </row>
    <row r="60" spans="1:16" ht="16.5">
      <c r="A60" s="172"/>
      <c r="B60" s="172" t="s">
        <v>159</v>
      </c>
      <c r="H60" s="173"/>
      <c r="I60" s="164"/>
      <c r="J60" s="164"/>
      <c r="K60" s="164"/>
      <c r="L60" s="164"/>
      <c r="M60" s="164"/>
      <c r="N60" s="164"/>
      <c r="O60" s="164"/>
      <c r="P60" s="164"/>
    </row>
    <row r="61" spans="1:16" ht="16.5">
      <c r="A61" s="172"/>
      <c r="B61" s="172" t="s">
        <v>160</v>
      </c>
      <c r="H61" s="173"/>
      <c r="I61" s="164"/>
      <c r="J61" s="164"/>
      <c r="K61" s="164"/>
      <c r="L61" s="164"/>
      <c r="M61" s="164"/>
      <c r="N61" s="164"/>
      <c r="O61" s="164"/>
      <c r="P61" s="164"/>
    </row>
    <row r="62" spans="1:16" ht="15.75">
      <c r="A62" s="175"/>
      <c r="B62" s="173"/>
      <c r="C62" s="173"/>
      <c r="D62" s="173"/>
      <c r="E62" s="173"/>
      <c r="F62" s="173"/>
      <c r="G62" s="173"/>
      <c r="I62" s="164"/>
      <c r="J62" s="164"/>
      <c r="K62" s="164"/>
      <c r="L62" s="164"/>
      <c r="M62" s="164"/>
      <c r="N62" s="164"/>
      <c r="O62" s="164"/>
      <c r="P62" s="164"/>
    </row>
    <row r="63" spans="1:16" ht="15.75">
      <c r="A63" s="138" t="s">
        <v>0</v>
      </c>
      <c r="B63" s="138" t="s">
        <v>1</v>
      </c>
      <c r="C63" s="138" t="s">
        <v>2</v>
      </c>
      <c r="D63" s="138" t="s">
        <v>3</v>
      </c>
      <c r="E63" s="138" t="s">
        <v>4</v>
      </c>
      <c r="F63" s="138" t="s">
        <v>5</v>
      </c>
      <c r="G63" s="173"/>
      <c r="H63" s="176" t="s">
        <v>161</v>
      </c>
      <c r="I63" s="164"/>
      <c r="J63" s="164"/>
      <c r="K63" s="164"/>
      <c r="L63" s="164"/>
      <c r="M63" s="164"/>
      <c r="N63" s="164"/>
      <c r="O63" s="164"/>
      <c r="P63" s="164"/>
    </row>
    <row r="64" spans="1:16" ht="15.75">
      <c r="A64" s="177" t="s">
        <v>162</v>
      </c>
      <c r="B64" s="178" t="s">
        <v>163</v>
      </c>
      <c r="C64" s="177" t="s">
        <v>163</v>
      </c>
      <c r="D64" s="177" t="s">
        <v>163</v>
      </c>
      <c r="E64" s="177" t="s">
        <v>163</v>
      </c>
      <c r="F64" s="177" t="s">
        <v>163</v>
      </c>
      <c r="G64" s="173"/>
      <c r="H64" s="177" t="s">
        <v>163</v>
      </c>
      <c r="I64" s="164"/>
      <c r="J64" s="164"/>
      <c r="K64" s="164"/>
      <c r="L64" s="164"/>
      <c r="M64" s="164"/>
      <c r="N64" s="164"/>
      <c r="O64" s="164"/>
      <c r="P64" s="164"/>
    </row>
    <row r="65" spans="1:16" ht="15.75">
      <c r="A65" s="141" t="s">
        <v>82</v>
      </c>
      <c r="B65" s="141" t="s">
        <v>8</v>
      </c>
      <c r="C65" s="141" t="s">
        <v>8</v>
      </c>
      <c r="D65" s="141" t="s">
        <v>8</v>
      </c>
      <c r="E65" s="141" t="s">
        <v>8</v>
      </c>
      <c r="F65" s="141" t="s">
        <v>8</v>
      </c>
      <c r="G65" s="173"/>
      <c r="H65" s="141" t="s">
        <v>8</v>
      </c>
      <c r="I65" s="164"/>
      <c r="J65" s="164"/>
      <c r="K65" s="164"/>
      <c r="L65" s="164"/>
      <c r="M65" s="164"/>
      <c r="N65" s="164"/>
      <c r="O65" s="164"/>
      <c r="P65" s="164"/>
    </row>
    <row r="66" spans="1:16">
      <c r="A66" s="179" t="s">
        <v>148</v>
      </c>
      <c r="B66" s="180">
        <f>B72*B50*C78/C72*E72/E78</f>
        <v>2.1829866924661386E-2</v>
      </c>
      <c r="C66" s="181">
        <f>B73*C50*C78/C73*E73/E78</f>
        <v>0</v>
      </c>
      <c r="D66" s="170">
        <f>B74*D50*C78/C74*E74/E78</f>
        <v>3.2717862574626021E-2</v>
      </c>
      <c r="E66" s="170">
        <f>B75*E50*C78/C75*E75/E78</f>
        <v>4.7088741696768924E-4</v>
      </c>
      <c r="F66" s="170">
        <f>B76*F50*C78/C76*E76/E78</f>
        <v>6.2568003531678084E-4</v>
      </c>
      <c r="G66" s="182" t="s">
        <v>164</v>
      </c>
      <c r="H66" s="183">
        <f>SUM(B66,C66,D66,E66,F66)</f>
        <v>5.5644296951571873E-2</v>
      </c>
      <c r="I66" s="164"/>
      <c r="J66" s="164"/>
      <c r="K66" s="164"/>
      <c r="L66" s="164"/>
      <c r="M66" s="164"/>
      <c r="N66" s="164"/>
      <c r="O66" s="164"/>
      <c r="P66" s="164"/>
    </row>
    <row r="67" spans="1:16" ht="15.75">
      <c r="A67" s="179" t="s">
        <v>42</v>
      </c>
      <c r="B67" s="180">
        <f>B72*B51*C78/C72*E72/E78</f>
        <v>4.9714339429498773E-2</v>
      </c>
      <c r="C67" s="181">
        <f>B73*C51*C78/C73*E73/E78</f>
        <v>0</v>
      </c>
      <c r="D67" s="238">
        <f>B74*D51*C78/C74*E74/E78</f>
        <v>2.2902503802238214E-2</v>
      </c>
      <c r="E67" s="238">
        <f>B75*E51*C78/C75*E75/E78</f>
        <v>5.7325424674327385E-4</v>
      </c>
      <c r="F67" s="238">
        <f>B76*F51*C78/C76*E76/E78</f>
        <v>9.7563666523972593E-4</v>
      </c>
      <c r="G67" s="173"/>
      <c r="H67" s="183">
        <f>SUM(B67,C67,D66,E66,F66)</f>
        <v>8.352876945640926E-2</v>
      </c>
      <c r="I67" s="164"/>
      <c r="J67" s="164"/>
      <c r="K67" s="164"/>
      <c r="L67" s="164"/>
      <c r="M67" s="164"/>
      <c r="N67" s="164"/>
      <c r="O67" s="164"/>
      <c r="P67" s="164"/>
    </row>
    <row r="68" spans="1:16" ht="15.75">
      <c r="A68" s="175"/>
      <c r="I68" s="164"/>
      <c r="J68" s="164"/>
      <c r="K68" s="164"/>
      <c r="L68" s="164"/>
      <c r="M68" s="164"/>
      <c r="N68" s="164"/>
      <c r="O68" s="164"/>
      <c r="P68" s="164"/>
    </row>
    <row r="69" spans="1:16">
      <c r="A69" s="185" t="s">
        <v>165</v>
      </c>
      <c r="I69" s="164"/>
      <c r="J69" s="164"/>
      <c r="K69" s="164"/>
      <c r="L69" s="164"/>
      <c r="M69" s="164"/>
      <c r="N69" s="164"/>
      <c r="O69" s="164"/>
      <c r="P69" s="164"/>
    </row>
    <row r="70" spans="1:16">
      <c r="A70" s="343" t="s">
        <v>166</v>
      </c>
      <c r="B70" s="343" t="s">
        <v>167</v>
      </c>
      <c r="C70" s="176" t="s">
        <v>168</v>
      </c>
      <c r="D70" s="343" t="s">
        <v>169</v>
      </c>
      <c r="E70" s="176" t="s">
        <v>170</v>
      </c>
      <c r="F70" s="176" t="s">
        <v>171</v>
      </c>
      <c r="G70" s="176" t="s">
        <v>172</v>
      </c>
      <c r="H70" s="343" t="s">
        <v>6</v>
      </c>
    </row>
    <row r="71" spans="1:16">
      <c r="A71" s="364"/>
      <c r="B71" s="364"/>
      <c r="C71" s="187" t="s">
        <v>173</v>
      </c>
      <c r="D71" s="364"/>
      <c r="E71" s="143" t="s">
        <v>174</v>
      </c>
      <c r="F71" s="143" t="s">
        <v>174</v>
      </c>
      <c r="G71" s="143" t="s">
        <v>174</v>
      </c>
      <c r="H71" s="364"/>
    </row>
    <row r="72" spans="1:16" ht="15.75">
      <c r="A72" s="188" t="s">
        <v>1</v>
      </c>
      <c r="B72" s="189">
        <v>0.72</v>
      </c>
      <c r="C72" s="189">
        <f>(E72*C78)+(F72*C79)+(G72*C80)</f>
        <v>32.042000000000002</v>
      </c>
      <c r="D72" s="189" t="s">
        <v>175</v>
      </c>
      <c r="E72" s="189">
        <v>1</v>
      </c>
      <c r="F72" s="189">
        <v>4</v>
      </c>
      <c r="G72" s="189">
        <v>1</v>
      </c>
      <c r="H72" s="189">
        <v>1</v>
      </c>
    </row>
    <row r="73" spans="1:16" ht="15.75">
      <c r="A73" s="188" t="s">
        <v>2</v>
      </c>
      <c r="B73" s="189">
        <v>0</v>
      </c>
      <c r="C73" s="189">
        <f>(E73*C78)+(F73*C79)+(G73*C80)</f>
        <v>30.026199999999999</v>
      </c>
      <c r="D73" s="189" t="s">
        <v>176</v>
      </c>
      <c r="E73" s="189">
        <v>1</v>
      </c>
      <c r="F73" s="189">
        <v>2</v>
      </c>
      <c r="G73" s="189">
        <v>1</v>
      </c>
      <c r="H73" s="189">
        <v>16</v>
      </c>
    </row>
    <row r="74" spans="1:16" ht="15.75">
      <c r="A74" s="188" t="s">
        <v>3</v>
      </c>
      <c r="B74" s="190">
        <v>0.5</v>
      </c>
      <c r="C74" s="189">
        <f>(E74*C78)+(F74*C79)+(G74*C80)</f>
        <v>44.052999999999997</v>
      </c>
      <c r="D74" s="189" t="s">
        <v>177</v>
      </c>
      <c r="E74" s="189">
        <v>2</v>
      </c>
      <c r="F74" s="189">
        <v>4</v>
      </c>
      <c r="G74" s="189">
        <v>1</v>
      </c>
      <c r="H74" s="189">
        <v>20</v>
      </c>
    </row>
    <row r="75" spans="1:16" ht="15.75">
      <c r="A75" s="188" t="s">
        <v>4</v>
      </c>
      <c r="B75" s="191">
        <v>0.66</v>
      </c>
      <c r="C75" s="189">
        <f>(E75*C78)+(F75*C79)+(G75*C80)</f>
        <v>58.079799999999999</v>
      </c>
      <c r="D75" s="189" t="s">
        <v>178</v>
      </c>
      <c r="E75" s="189">
        <v>3</v>
      </c>
      <c r="F75" s="189">
        <v>6</v>
      </c>
      <c r="G75" s="189">
        <v>1</v>
      </c>
      <c r="H75" s="189">
        <v>20</v>
      </c>
    </row>
    <row r="76" spans="1:16" ht="15.75">
      <c r="A76" s="188" t="s">
        <v>5</v>
      </c>
      <c r="B76" s="192">
        <v>0.66</v>
      </c>
      <c r="C76" s="189">
        <f>(E76*C78)+(F76*C79)+(G76*C80)</f>
        <v>56.064</v>
      </c>
      <c r="D76" s="189" t="s">
        <v>179</v>
      </c>
      <c r="E76" s="189">
        <v>3</v>
      </c>
      <c r="F76" s="189">
        <v>4</v>
      </c>
      <c r="G76" s="189">
        <v>1</v>
      </c>
      <c r="H76" s="192">
        <v>20</v>
      </c>
    </row>
    <row r="77" spans="1:16" ht="15.75">
      <c r="A77" s="188" t="s">
        <v>180</v>
      </c>
      <c r="B77" s="189">
        <v>1</v>
      </c>
      <c r="C77" s="189">
        <f>(E77*C78)+(F77*C79)</f>
        <v>44.096200000000003</v>
      </c>
      <c r="D77" s="189" t="s">
        <v>181</v>
      </c>
      <c r="E77" s="189">
        <v>3</v>
      </c>
      <c r="F77" s="189">
        <v>8</v>
      </c>
      <c r="G77" s="193">
        <v>0</v>
      </c>
      <c r="H77" s="189">
        <v>16</v>
      </c>
    </row>
    <row r="78" spans="1:16">
      <c r="A78" s="188" t="s">
        <v>182</v>
      </c>
      <c r="B78" s="189" t="s">
        <v>183</v>
      </c>
      <c r="C78" s="194">
        <v>12.010999999999999</v>
      </c>
      <c r="D78" s="189" t="s">
        <v>184</v>
      </c>
      <c r="E78" s="189">
        <v>1</v>
      </c>
      <c r="F78" s="189" t="s">
        <v>183</v>
      </c>
      <c r="G78" s="193" t="s">
        <v>183</v>
      </c>
      <c r="H78" s="189" t="s">
        <v>183</v>
      </c>
    </row>
    <row r="79" spans="1:16">
      <c r="A79" s="195" t="s">
        <v>185</v>
      </c>
      <c r="B79" s="189" t="s">
        <v>183</v>
      </c>
      <c r="C79" s="194">
        <v>1.0079</v>
      </c>
      <c r="D79" s="189" t="s">
        <v>186</v>
      </c>
      <c r="E79" s="189" t="s">
        <v>183</v>
      </c>
      <c r="F79" s="189">
        <v>1</v>
      </c>
      <c r="G79" s="193" t="s">
        <v>183</v>
      </c>
      <c r="H79" s="189" t="s">
        <v>183</v>
      </c>
    </row>
    <row r="80" spans="1:16">
      <c r="A80" s="195" t="s">
        <v>187</v>
      </c>
      <c r="B80" s="189" t="s">
        <v>183</v>
      </c>
      <c r="C80" s="194">
        <v>15.9994</v>
      </c>
      <c r="D80" s="189" t="s">
        <v>188</v>
      </c>
      <c r="E80" s="189" t="s">
        <v>183</v>
      </c>
      <c r="F80" s="189" t="s">
        <v>183</v>
      </c>
      <c r="G80" s="193">
        <v>1</v>
      </c>
      <c r="H80" s="189" t="s">
        <v>183</v>
      </c>
    </row>
    <row r="81" spans="1:8">
      <c r="A81" s="365" t="s">
        <v>189</v>
      </c>
      <c r="B81" s="365"/>
      <c r="C81" s="365"/>
      <c r="D81" s="365"/>
      <c r="E81" s="365"/>
      <c r="F81" s="365"/>
      <c r="G81" s="365"/>
      <c r="H81" s="365"/>
    </row>
    <row r="82" spans="1:8" ht="15.75">
      <c r="A82" s="185"/>
      <c r="B82" s="196"/>
      <c r="C82" s="197"/>
      <c r="D82" s="197"/>
      <c r="E82" s="197"/>
      <c r="F82" s="185"/>
      <c r="G82" s="197"/>
      <c r="H82" s="173"/>
    </row>
    <row r="83" spans="1:8">
      <c r="A83" s="137" t="s">
        <v>261</v>
      </c>
    </row>
    <row r="84" spans="1:8">
      <c r="B84" s="189" t="s">
        <v>191</v>
      </c>
      <c r="D84" s="189" t="s">
        <v>192</v>
      </c>
      <c r="F84" s="198" t="s">
        <v>120</v>
      </c>
      <c r="H84" s="138" t="s">
        <v>120</v>
      </c>
    </row>
    <row r="85" spans="1:8">
      <c r="A85" s="138" t="s">
        <v>0</v>
      </c>
      <c r="B85" s="198" t="s">
        <v>120</v>
      </c>
      <c r="D85" s="176" t="s">
        <v>161</v>
      </c>
      <c r="F85" s="177" t="s">
        <v>193</v>
      </c>
      <c r="H85" s="177" t="s">
        <v>194</v>
      </c>
    </row>
    <row r="86" spans="1:8">
      <c r="A86" s="177" t="s">
        <v>162</v>
      </c>
      <c r="B86" s="199" t="s">
        <v>163</v>
      </c>
      <c r="D86" s="177" t="s">
        <v>163</v>
      </c>
      <c r="F86" s="177" t="s">
        <v>161</v>
      </c>
      <c r="H86" s="177" t="s">
        <v>161</v>
      </c>
    </row>
    <row r="87" spans="1:8">
      <c r="A87" s="141" t="s">
        <v>195</v>
      </c>
      <c r="B87" s="141" t="s">
        <v>8</v>
      </c>
      <c r="D87" s="141" t="s">
        <v>8</v>
      </c>
      <c r="F87" s="141" t="s">
        <v>8</v>
      </c>
      <c r="H87" s="177" t="s">
        <v>8</v>
      </c>
    </row>
    <row r="88" spans="1:8">
      <c r="A88" s="179" t="s">
        <v>148</v>
      </c>
      <c r="B88" s="183">
        <f t="shared" ref="B88:B89" si="0">B43</f>
        <v>0.19906249999999998</v>
      </c>
      <c r="C88" s="197" t="s">
        <v>196</v>
      </c>
      <c r="D88" s="183">
        <f>H66</f>
        <v>5.5644296951571873E-2</v>
      </c>
      <c r="E88" s="197" t="s">
        <v>197</v>
      </c>
      <c r="F88" s="183">
        <f>B88-D88</f>
        <v>0.14341820304842812</v>
      </c>
      <c r="G88" s="360" t="s">
        <v>198</v>
      </c>
      <c r="H88" s="200">
        <f>(F88)*(1/B77)*(C77/C78)*(E78/E77)</f>
        <v>0.1755112748109815</v>
      </c>
    </row>
    <row r="89" spans="1:8">
      <c r="A89" s="179" t="s">
        <v>42</v>
      </c>
      <c r="B89" s="183">
        <f t="shared" si="0"/>
        <v>0.28757142857142853</v>
      </c>
      <c r="D89" s="183">
        <f>H67</f>
        <v>8.352876945640926E-2</v>
      </c>
      <c r="F89" s="183">
        <f>B89-D89</f>
        <v>0.20404265911501929</v>
      </c>
      <c r="G89" s="360"/>
      <c r="H89" s="200">
        <f>(F89)*(1/B77)*(C77/C78)*(E78/E77)</f>
        <v>0.24970182623893969</v>
      </c>
    </row>
    <row r="91" spans="1:8" ht="15.75">
      <c r="A91" s="201" t="s">
        <v>199</v>
      </c>
    </row>
    <row r="92" spans="1:8" ht="15.75">
      <c r="A92" s="174" t="s">
        <v>154</v>
      </c>
      <c r="B92" s="172" t="s">
        <v>200</v>
      </c>
    </row>
    <row r="93" spans="1:8" ht="15.75">
      <c r="A93" s="172"/>
      <c r="B93" s="172" t="s">
        <v>201</v>
      </c>
    </row>
    <row r="94" spans="1:8" ht="15.75">
      <c r="A94" s="172"/>
      <c r="B94" s="172" t="s">
        <v>202</v>
      </c>
    </row>
    <row r="95" spans="1:8" ht="15.75">
      <c r="A95" s="172"/>
      <c r="B95" s="172" t="s">
        <v>203</v>
      </c>
    </row>
    <row r="96" spans="1:8" ht="15.75">
      <c r="A96" s="172"/>
      <c r="B96" s="172" t="s">
        <v>204</v>
      </c>
    </row>
    <row r="97" spans="1:10" ht="15.75">
      <c r="A97" s="172"/>
      <c r="B97" s="172" t="s">
        <v>205</v>
      </c>
    </row>
    <row r="98" spans="1:10">
      <c r="A98" s="172"/>
      <c r="B98" s="172"/>
    </row>
    <row r="99" spans="1:10" ht="15.75">
      <c r="A99" s="202" t="s">
        <v>206</v>
      </c>
      <c r="B99" s="201" t="s">
        <v>207</v>
      </c>
    </row>
    <row r="100" spans="1:10">
      <c r="A100" s="172"/>
      <c r="E100" s="172"/>
    </row>
    <row r="101" spans="1:10">
      <c r="A101" s="203" t="s">
        <v>262</v>
      </c>
    </row>
    <row r="102" spans="1:10">
      <c r="A102" s="172" t="s">
        <v>209</v>
      </c>
    </row>
    <row r="103" spans="1:10">
      <c r="A103" s="185"/>
    </row>
    <row r="104" spans="1:10">
      <c r="A104" s="185"/>
      <c r="B104" s="189" t="s">
        <v>210</v>
      </c>
    </row>
    <row r="105" spans="1:10">
      <c r="A105"/>
      <c r="B105" s="198" t="s">
        <v>120</v>
      </c>
    </row>
    <row r="106" spans="1:10" ht="15.75">
      <c r="A106"/>
      <c r="B106" s="177" t="s">
        <v>194</v>
      </c>
      <c r="C106" s="173"/>
      <c r="D106" s="361" t="s">
        <v>211</v>
      </c>
      <c r="E106" s="362"/>
      <c r="F106" s="362"/>
      <c r="G106" s="362"/>
      <c r="H106" s="363"/>
      <c r="I106" s="205"/>
      <c r="J106" s="173"/>
    </row>
    <row r="107" spans="1:10" ht="15.75">
      <c r="A107" s="138" t="s">
        <v>0</v>
      </c>
      <c r="B107" s="177" t="s">
        <v>161</v>
      </c>
      <c r="C107" s="173"/>
      <c r="D107" s="177" t="s">
        <v>1</v>
      </c>
      <c r="E107" s="177" t="s">
        <v>212</v>
      </c>
      <c r="F107" s="207" t="s">
        <v>213</v>
      </c>
      <c r="G107" s="207" t="s">
        <v>214</v>
      </c>
      <c r="H107" s="177" t="s">
        <v>215</v>
      </c>
      <c r="I107" s="173"/>
      <c r="J107" s="138" t="s">
        <v>216</v>
      </c>
    </row>
    <row r="108" spans="1:10" ht="15.75">
      <c r="A108" s="141" t="s">
        <v>7</v>
      </c>
      <c r="B108" s="141" t="s">
        <v>8</v>
      </c>
      <c r="C108" s="173"/>
      <c r="D108" s="141" t="s">
        <v>8</v>
      </c>
      <c r="E108" s="141" t="s">
        <v>8</v>
      </c>
      <c r="F108" s="141" t="s">
        <v>8</v>
      </c>
      <c r="G108" s="141" t="s">
        <v>8</v>
      </c>
      <c r="H108" s="141" t="s">
        <v>8</v>
      </c>
      <c r="I108" s="173"/>
      <c r="J108" s="177" t="s">
        <v>8</v>
      </c>
    </row>
    <row r="109" spans="1:10">
      <c r="A109" s="179" t="s">
        <v>148</v>
      </c>
      <c r="B109" s="208">
        <f t="shared" ref="B109:B110" si="1">H88</f>
        <v>0.1755112748109815</v>
      </c>
      <c r="C109" s="197" t="s">
        <v>217</v>
      </c>
      <c r="D109" s="209">
        <f t="shared" ref="D109:H110" si="2">B50</f>
        <v>8.0883333333333349E-2</v>
      </c>
      <c r="E109" s="209">
        <f t="shared" si="2"/>
        <v>1.2533333333333335E-3</v>
      </c>
      <c r="F109" s="170">
        <f t="shared" si="2"/>
        <v>0.12</v>
      </c>
      <c r="G109" s="170">
        <f t="shared" si="2"/>
        <v>1.15E-3</v>
      </c>
      <c r="H109" s="210">
        <f t="shared" si="2"/>
        <v>1.475E-3</v>
      </c>
      <c r="I109" s="197" t="s">
        <v>197</v>
      </c>
      <c r="J109" s="227">
        <f>SUM(B109,D109,E109,F109,G109,H109)</f>
        <v>0.38027294147764817</v>
      </c>
    </row>
    <row r="110" spans="1:10" ht="15.75">
      <c r="A110" s="179" t="s">
        <v>42</v>
      </c>
      <c r="B110" s="211">
        <f t="shared" si="1"/>
        <v>0.24970182623893969</v>
      </c>
      <c r="C110" s="173"/>
      <c r="D110" s="9">
        <f t="shared" si="2"/>
        <v>0.1842</v>
      </c>
      <c r="E110" s="180">
        <f t="shared" si="2"/>
        <v>3.9399999999999999E-3</v>
      </c>
      <c r="F110" s="180">
        <f>D51</f>
        <v>8.4000000000000005E-2</v>
      </c>
      <c r="G110" s="180">
        <f>E51</f>
        <v>1.4E-3</v>
      </c>
      <c r="H110" s="184">
        <f>F51</f>
        <v>2.3E-3</v>
      </c>
      <c r="I110" s="173"/>
      <c r="J110" s="227">
        <f>SUM(B110,D110,E110,F110,G110,H110)</f>
        <v>0.52554182623893964</v>
      </c>
    </row>
  </sheetData>
  <mergeCells count="26">
    <mergeCell ref="A37:G37"/>
    <mergeCell ref="D106:H106"/>
    <mergeCell ref="A70:A71"/>
    <mergeCell ref="B70:B71"/>
    <mergeCell ref="D70:D71"/>
    <mergeCell ref="H70:H71"/>
    <mergeCell ref="A81:H81"/>
    <mergeCell ref="G88:G89"/>
    <mergeCell ref="F28:F29"/>
    <mergeCell ref="G28:G29"/>
    <mergeCell ref="F32:F34"/>
    <mergeCell ref="G32:G34"/>
    <mergeCell ref="F35:F36"/>
    <mergeCell ref="G35:G36"/>
    <mergeCell ref="F14:F17"/>
    <mergeCell ref="G14:G17"/>
    <mergeCell ref="F21:F22"/>
    <mergeCell ref="G21:G22"/>
    <mergeCell ref="F24:F26"/>
    <mergeCell ref="G24:G26"/>
    <mergeCell ref="A3:G3"/>
    <mergeCell ref="A4:G4"/>
    <mergeCell ref="A5:G5"/>
    <mergeCell ref="G8:G9"/>
    <mergeCell ref="F10:F13"/>
    <mergeCell ref="G10:G1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D21" sqref="D21"/>
    </sheetView>
  </sheetViews>
  <sheetFormatPr defaultRowHeight="12.75"/>
  <cols>
    <col min="1" max="1" width="18.85546875" style="24" customWidth="1"/>
    <col min="2" max="2" width="15.140625" style="24" customWidth="1"/>
    <col min="3" max="3" width="17.42578125" style="24" customWidth="1"/>
    <col min="4" max="4" width="16" style="24" customWidth="1"/>
    <col min="5" max="5" width="17" style="24" customWidth="1"/>
    <col min="6" max="6" width="16.5703125" style="24" customWidth="1"/>
    <col min="7" max="16384" width="9.140625" style="24"/>
  </cols>
  <sheetData>
    <row r="1" spans="1:7">
      <c r="A1" s="337" t="s">
        <v>107</v>
      </c>
      <c r="B1" s="337"/>
    </row>
    <row r="3" spans="1:7">
      <c r="A3" s="337" t="s">
        <v>40</v>
      </c>
      <c r="B3" s="337"/>
      <c r="C3" s="337"/>
      <c r="D3" s="337"/>
    </row>
    <row r="4" spans="1:7" ht="51" customHeight="1">
      <c r="A4" s="387" t="s">
        <v>70</v>
      </c>
      <c r="B4" s="388"/>
      <c r="C4" s="388"/>
      <c r="D4" s="388"/>
      <c r="E4" s="388"/>
      <c r="F4" s="388"/>
    </row>
    <row r="5" spans="1:7">
      <c r="A5" s="242" t="s">
        <v>0</v>
      </c>
      <c r="B5" s="242" t="s">
        <v>1</v>
      </c>
      <c r="C5" s="242" t="s">
        <v>2</v>
      </c>
      <c r="D5" s="242" t="s">
        <v>3</v>
      </c>
      <c r="E5" s="242" t="s">
        <v>4</v>
      </c>
      <c r="F5" s="242" t="s">
        <v>5</v>
      </c>
      <c r="G5" s="242" t="s">
        <v>59</v>
      </c>
    </row>
    <row r="6" spans="1:7" ht="14.25">
      <c r="A6" s="243" t="s">
        <v>41</v>
      </c>
      <c r="B6" s="243" t="s">
        <v>8</v>
      </c>
      <c r="C6" s="243" t="s">
        <v>8</v>
      </c>
      <c r="D6" s="243" t="s">
        <v>8</v>
      </c>
      <c r="E6" s="243" t="s">
        <v>8</v>
      </c>
      <c r="F6" s="243" t="s">
        <v>8</v>
      </c>
      <c r="G6" s="243" t="s">
        <v>39</v>
      </c>
    </row>
    <row r="7" spans="1:7">
      <c r="A7" s="38" t="s">
        <v>106</v>
      </c>
      <c r="B7" s="105" t="s">
        <v>91</v>
      </c>
      <c r="C7" s="105" t="s">
        <v>85</v>
      </c>
      <c r="D7" s="105" t="s">
        <v>85</v>
      </c>
      <c r="E7" s="105" t="s">
        <v>85</v>
      </c>
      <c r="F7" s="105" t="s">
        <v>85</v>
      </c>
      <c r="G7" s="103"/>
    </row>
    <row r="8" spans="1:7">
      <c r="A8" s="38" t="s">
        <v>42</v>
      </c>
      <c r="B8" s="105" t="s">
        <v>91</v>
      </c>
      <c r="C8" s="105" t="s">
        <v>91</v>
      </c>
      <c r="D8" s="105" t="s">
        <v>85</v>
      </c>
      <c r="E8" s="105" t="s">
        <v>85</v>
      </c>
      <c r="F8" s="105" t="s">
        <v>85</v>
      </c>
      <c r="G8" s="104"/>
    </row>
    <row r="9" spans="1:7" ht="69" customHeight="1">
      <c r="A9" s="390" t="s">
        <v>65</v>
      </c>
      <c r="B9" s="390"/>
      <c r="C9" s="390"/>
      <c r="D9" s="390"/>
      <c r="E9" s="390"/>
      <c r="F9" s="390"/>
    </row>
    <row r="10" spans="1:7" ht="27.75" customHeight="1">
      <c r="A10" s="389" t="s">
        <v>66</v>
      </c>
      <c r="B10" s="389"/>
      <c r="C10" s="389"/>
      <c r="D10" s="389"/>
      <c r="E10" s="389"/>
      <c r="F10" s="389"/>
    </row>
    <row r="11" spans="1:7" ht="12" customHeight="1">
      <c r="A11" s="246"/>
      <c r="B11" s="246"/>
      <c r="C11" s="246"/>
      <c r="D11" s="246"/>
      <c r="E11" s="246"/>
      <c r="F11" s="246"/>
    </row>
    <row r="12" spans="1:7">
      <c r="A12" s="24" t="s">
        <v>95</v>
      </c>
    </row>
    <row r="13" spans="1:7">
      <c r="A13" s="24" t="s">
        <v>90</v>
      </c>
    </row>
    <row r="15" spans="1:7">
      <c r="A15" s="89"/>
      <c r="B15" s="89"/>
      <c r="C15" s="89"/>
    </row>
  </sheetData>
  <mergeCells count="5">
    <mergeCell ref="A1:B1"/>
    <mergeCell ref="A3:D3"/>
    <mergeCell ref="A4:F4"/>
    <mergeCell ref="A10:F10"/>
    <mergeCell ref="A9:F9"/>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topLeftCell="A53" workbookViewId="0">
      <selection activeCell="K87" sqref="K87"/>
    </sheetView>
  </sheetViews>
  <sheetFormatPr defaultColWidth="5.5703125" defaultRowHeight="15"/>
  <cols>
    <col min="1" max="8" width="20.7109375" style="135" customWidth="1"/>
    <col min="9" max="9" width="15.7109375" style="135" customWidth="1"/>
    <col min="10" max="12" width="20.7109375" style="135" customWidth="1"/>
    <col min="13" max="13" width="18.7109375" style="135" customWidth="1"/>
    <col min="14" max="14" width="18.42578125" style="135" customWidth="1"/>
    <col min="15" max="15" width="15.7109375" customWidth="1"/>
    <col min="16" max="16" width="25.7109375" customWidth="1"/>
    <col min="17" max="24" width="8.7109375" customWidth="1"/>
  </cols>
  <sheetData>
    <row r="1" spans="1:16" ht="15.75">
      <c r="A1" s="133" t="s">
        <v>263</v>
      </c>
      <c r="B1" s="134"/>
      <c r="C1" s="134"/>
      <c r="D1" s="134"/>
      <c r="E1" s="134"/>
      <c r="F1" s="134"/>
      <c r="G1" s="134"/>
      <c r="H1" s="134"/>
      <c r="I1" s="134"/>
    </row>
    <row r="2" spans="1:16" ht="15.75">
      <c r="A2" s="134"/>
      <c r="B2" s="134"/>
      <c r="C2" s="134"/>
      <c r="D2" s="134"/>
      <c r="E2" s="134"/>
      <c r="F2" s="134"/>
      <c r="G2" s="134"/>
      <c r="H2" s="134"/>
      <c r="I2" s="134"/>
    </row>
    <row r="3" spans="1:16" ht="15.75">
      <c r="A3" s="342" t="s">
        <v>264</v>
      </c>
      <c r="B3" s="342"/>
      <c r="C3" s="342"/>
      <c r="D3" s="342"/>
      <c r="E3" s="342"/>
      <c r="F3" s="342"/>
      <c r="G3" s="342"/>
      <c r="H3" s="134"/>
      <c r="I3" s="134"/>
    </row>
    <row r="4" spans="1:16" ht="15.75">
      <c r="A4" s="342" t="s">
        <v>220</v>
      </c>
      <c r="B4" s="342"/>
      <c r="C4" s="342"/>
      <c r="D4" s="342"/>
      <c r="E4" s="342"/>
      <c r="F4" s="342"/>
      <c r="G4" s="342"/>
      <c r="H4" s="134"/>
      <c r="I4" s="134"/>
    </row>
    <row r="5" spans="1:16" ht="15.75">
      <c r="A5" s="342" t="s">
        <v>118</v>
      </c>
      <c r="B5" s="342"/>
      <c r="C5" s="342"/>
      <c r="D5" s="342"/>
      <c r="E5" s="342"/>
      <c r="F5" s="342"/>
      <c r="G5" s="342"/>
      <c r="H5" s="134"/>
      <c r="I5" s="134"/>
    </row>
    <row r="6" spans="1:16" ht="15.75">
      <c r="A6" s="134"/>
      <c r="B6" s="134"/>
      <c r="C6" s="134"/>
      <c r="D6" s="134"/>
      <c r="E6" s="134"/>
      <c r="F6" s="134"/>
      <c r="G6" s="134"/>
      <c r="H6" s="134"/>
      <c r="I6" s="134"/>
    </row>
    <row r="7" spans="1:16" ht="15.75">
      <c r="A7" s="137" t="s">
        <v>265</v>
      </c>
      <c r="B7" s="134"/>
      <c r="C7" s="134"/>
      <c r="D7" s="134"/>
      <c r="E7" s="134"/>
      <c r="F7" s="134"/>
      <c r="G7" s="134"/>
      <c r="H7" s="134"/>
      <c r="I7" s="134"/>
    </row>
    <row r="8" spans="1:16">
      <c r="A8" s="138" t="s">
        <v>0</v>
      </c>
      <c r="B8" s="138" t="s">
        <v>120</v>
      </c>
      <c r="C8" s="138" t="s">
        <v>121</v>
      </c>
      <c r="D8" s="139" t="s">
        <v>122</v>
      </c>
      <c r="E8" s="138" t="s">
        <v>123</v>
      </c>
      <c r="F8" s="140" t="s">
        <v>124</v>
      </c>
      <c r="G8" s="343" t="s">
        <v>6</v>
      </c>
      <c r="H8" s="228"/>
      <c r="I8" s="228"/>
      <c r="J8" s="228"/>
      <c r="K8" s="228"/>
      <c r="L8" s="228"/>
      <c r="M8" s="228"/>
      <c r="N8" s="228"/>
      <c r="O8" s="228"/>
      <c r="P8" s="228"/>
    </row>
    <row r="9" spans="1:16">
      <c r="A9" s="141" t="s">
        <v>7</v>
      </c>
      <c r="B9" s="141" t="s">
        <v>125</v>
      </c>
      <c r="C9" s="142" t="s">
        <v>126</v>
      </c>
      <c r="D9" s="186" t="s">
        <v>127</v>
      </c>
      <c r="E9" s="144" t="s">
        <v>128</v>
      </c>
      <c r="F9" s="145" t="s">
        <v>129</v>
      </c>
      <c r="G9" s="344"/>
      <c r="H9" s="228"/>
      <c r="I9" s="228"/>
      <c r="J9" s="228"/>
      <c r="K9" s="228"/>
      <c r="L9" s="228"/>
      <c r="M9" s="228"/>
      <c r="N9" s="228"/>
      <c r="O9" s="228"/>
      <c r="P9" s="228"/>
    </row>
    <row r="10" spans="1:16">
      <c r="A10" s="229">
        <v>160</v>
      </c>
      <c r="B10" s="152">
        <v>9.6000000000000002E-2</v>
      </c>
      <c r="C10" s="153" t="s">
        <v>266</v>
      </c>
      <c r="D10" s="153" t="s">
        <v>267</v>
      </c>
      <c r="E10" s="154">
        <v>21</v>
      </c>
      <c r="F10" s="349" t="s">
        <v>140</v>
      </c>
      <c r="G10" s="396">
        <v>2</v>
      </c>
      <c r="H10" s="230"/>
      <c r="I10" s="230"/>
      <c r="J10" s="230"/>
      <c r="K10" s="230"/>
      <c r="L10" s="230"/>
      <c r="M10" s="230"/>
      <c r="N10" s="230"/>
      <c r="O10" s="230"/>
      <c r="P10" s="230"/>
    </row>
    <row r="11" spans="1:16">
      <c r="A11" s="148">
        <v>160</v>
      </c>
      <c r="B11" s="152">
        <v>0.13600000000000001</v>
      </c>
      <c r="C11" s="153" t="s">
        <v>266</v>
      </c>
      <c r="D11" s="153" t="s">
        <v>268</v>
      </c>
      <c r="E11" s="154">
        <v>18</v>
      </c>
      <c r="F11" s="395"/>
      <c r="G11" s="396"/>
      <c r="H11" s="230"/>
      <c r="I11" s="230"/>
      <c r="J11" s="230"/>
      <c r="K11" s="230"/>
      <c r="L11" s="230"/>
      <c r="M11" s="230"/>
      <c r="N11" s="230"/>
      <c r="O11" s="230"/>
      <c r="P11" s="230"/>
    </row>
    <row r="12" spans="1:16">
      <c r="A12" s="157" t="s">
        <v>42</v>
      </c>
      <c r="B12" s="391" t="s">
        <v>9</v>
      </c>
      <c r="C12" s="392"/>
      <c r="D12" s="392"/>
      <c r="E12" s="392"/>
      <c r="F12" s="392"/>
      <c r="G12" s="393"/>
      <c r="H12" s="230"/>
      <c r="I12" s="230"/>
      <c r="J12" s="230"/>
      <c r="K12" s="230"/>
      <c r="L12" s="230"/>
      <c r="M12" s="230"/>
      <c r="N12" s="230"/>
      <c r="O12" s="230"/>
      <c r="P12" s="230"/>
    </row>
    <row r="13" spans="1:16" s="235" customFormat="1">
      <c r="A13" s="231" t="s">
        <v>269</v>
      </c>
      <c r="B13" s="160"/>
      <c r="C13" s="232"/>
      <c r="D13" s="232"/>
      <c r="E13" s="233"/>
      <c r="F13" s="233"/>
      <c r="G13" s="234"/>
      <c r="H13" s="234"/>
      <c r="I13" s="234"/>
      <c r="J13" s="234"/>
      <c r="K13" s="234"/>
      <c r="L13" s="234"/>
      <c r="M13" s="234"/>
      <c r="N13" s="234"/>
      <c r="O13" s="234"/>
      <c r="P13" s="234"/>
    </row>
    <row r="14" spans="1:16">
      <c r="A14" s="161"/>
      <c r="B14" s="161"/>
      <c r="C14" s="162"/>
      <c r="D14" s="162"/>
      <c r="E14" s="163"/>
      <c r="F14" s="163"/>
      <c r="G14" s="164"/>
      <c r="H14" s="164"/>
      <c r="I14" s="164"/>
      <c r="J14" s="164"/>
      <c r="K14" s="164"/>
      <c r="L14" s="164"/>
      <c r="M14" s="164"/>
      <c r="N14" s="164"/>
      <c r="O14" s="164"/>
      <c r="P14" s="164"/>
    </row>
    <row r="15" spans="1:16">
      <c r="A15" s="137" t="s">
        <v>270</v>
      </c>
      <c r="B15" s="161"/>
      <c r="C15" s="163"/>
      <c r="D15" s="163"/>
      <c r="E15" s="163"/>
      <c r="F15" s="163"/>
      <c r="G15" s="164"/>
      <c r="H15" s="164"/>
      <c r="I15" s="164"/>
      <c r="J15" s="164"/>
      <c r="K15" s="164"/>
      <c r="L15" s="164"/>
      <c r="M15" s="164"/>
      <c r="N15" s="164"/>
      <c r="O15" s="164"/>
      <c r="P15" s="164"/>
    </row>
    <row r="16" spans="1:16">
      <c r="A16" s="138" t="s">
        <v>0</v>
      </c>
      <c r="B16" s="138" t="s">
        <v>120</v>
      </c>
      <c r="C16" s="163"/>
      <c r="D16" s="163"/>
      <c r="E16" s="163"/>
      <c r="F16" s="163"/>
      <c r="G16" s="164"/>
      <c r="H16" s="164"/>
      <c r="I16" s="164"/>
      <c r="J16" s="164"/>
      <c r="K16" s="164"/>
      <c r="L16" s="164"/>
      <c r="M16" s="164"/>
      <c r="N16" s="164"/>
      <c r="O16" s="164"/>
      <c r="P16" s="164"/>
    </row>
    <row r="17" spans="1:16">
      <c r="A17" s="141" t="s">
        <v>41</v>
      </c>
      <c r="B17" s="177" t="s">
        <v>125</v>
      </c>
      <c r="C17" s="163"/>
      <c r="D17" s="163"/>
      <c r="E17" s="163"/>
      <c r="F17" s="163"/>
      <c r="G17" s="164"/>
      <c r="H17" s="164"/>
      <c r="I17" s="164"/>
      <c r="J17" s="164"/>
      <c r="K17" s="164"/>
      <c r="L17" s="164"/>
      <c r="M17" s="164"/>
      <c r="N17" s="164"/>
      <c r="O17" s="164"/>
      <c r="P17" s="164"/>
    </row>
    <row r="18" spans="1:16">
      <c r="A18" s="157" t="s">
        <v>148</v>
      </c>
      <c r="B18" s="225">
        <f>AVERAGE(B10:B11)</f>
        <v>0.11600000000000001</v>
      </c>
      <c r="C18" s="163"/>
      <c r="D18" s="163"/>
      <c r="E18" s="163"/>
      <c r="F18" s="163"/>
      <c r="G18" s="164"/>
      <c r="H18" s="164"/>
      <c r="I18" s="164"/>
      <c r="J18" s="164"/>
      <c r="K18" s="164"/>
      <c r="L18" s="164"/>
      <c r="M18" s="164"/>
      <c r="N18" s="164"/>
      <c r="O18" s="164"/>
      <c r="P18" s="164"/>
    </row>
    <row r="19" spans="1:16">
      <c r="A19" s="157" t="s">
        <v>42</v>
      </c>
      <c r="B19" s="226">
        <f>'White Fir VOC'!B26</f>
        <v>0.53666666666666663</v>
      </c>
      <c r="C19" s="163"/>
      <c r="D19" s="163"/>
      <c r="E19" s="163"/>
      <c r="F19" s="163"/>
      <c r="G19" s="164"/>
      <c r="H19" s="164"/>
      <c r="I19" s="164"/>
      <c r="J19" s="164"/>
      <c r="K19" s="164"/>
      <c r="L19" s="164"/>
      <c r="M19" s="164"/>
      <c r="N19" s="164"/>
      <c r="O19" s="164"/>
      <c r="P19" s="164"/>
    </row>
    <row r="20" spans="1:16">
      <c r="A20" s="394" t="s">
        <v>271</v>
      </c>
      <c r="B20" s="394"/>
      <c r="C20" s="394"/>
      <c r="D20" s="394"/>
      <c r="E20" s="394"/>
      <c r="F20" s="394"/>
      <c r="G20" s="394"/>
      <c r="H20" s="164"/>
      <c r="I20" s="164"/>
      <c r="J20" s="164"/>
      <c r="K20" s="164"/>
      <c r="L20" s="164"/>
      <c r="M20" s="164"/>
      <c r="N20" s="164"/>
      <c r="O20" s="164"/>
      <c r="P20" s="164"/>
    </row>
    <row r="21" spans="1:16">
      <c r="A21" s="160" t="s">
        <v>272</v>
      </c>
      <c r="B21" s="166"/>
      <c r="C21" s="162"/>
      <c r="D21" s="162"/>
      <c r="E21" s="163"/>
      <c r="F21" s="163"/>
      <c r="G21" s="164"/>
      <c r="H21" s="164"/>
      <c r="I21" s="164"/>
      <c r="J21" s="164"/>
      <c r="K21" s="164"/>
      <c r="L21" s="164"/>
      <c r="M21" s="164"/>
      <c r="N21" s="164"/>
      <c r="O21" s="164"/>
      <c r="P21" s="164"/>
    </row>
    <row r="22" spans="1:16">
      <c r="A22" s="223" t="s">
        <v>273</v>
      </c>
      <c r="B22" s="166"/>
      <c r="C22" s="162"/>
      <c r="D22" s="162"/>
      <c r="E22" s="163"/>
      <c r="F22" s="163"/>
      <c r="G22" s="164"/>
      <c r="H22" s="164"/>
      <c r="I22" s="164"/>
      <c r="J22" s="164"/>
      <c r="K22" s="164"/>
      <c r="L22" s="164"/>
      <c r="M22" s="164"/>
      <c r="N22" s="164"/>
      <c r="O22" s="164"/>
      <c r="P22" s="164"/>
    </row>
    <row r="23" spans="1:16">
      <c r="A23" s="223"/>
      <c r="B23" s="166"/>
      <c r="C23" s="162"/>
      <c r="D23" s="162"/>
      <c r="E23" s="163"/>
      <c r="F23" s="163"/>
      <c r="G23" s="164"/>
      <c r="H23" s="164"/>
      <c r="I23" s="164"/>
      <c r="J23" s="164"/>
      <c r="K23" s="164"/>
      <c r="L23" s="164"/>
      <c r="M23" s="164"/>
      <c r="N23" s="164"/>
      <c r="O23" s="164"/>
      <c r="P23" s="164"/>
    </row>
    <row r="24" spans="1:16">
      <c r="A24" s="137" t="s">
        <v>274</v>
      </c>
      <c r="E24" s="162"/>
      <c r="F24" s="163"/>
      <c r="G24" s="164"/>
      <c r="H24" s="164"/>
      <c r="I24" s="164"/>
      <c r="J24" s="164"/>
      <c r="K24" s="164"/>
      <c r="L24" s="164"/>
      <c r="M24" s="164"/>
      <c r="N24" s="164"/>
      <c r="O24" s="164"/>
      <c r="P24" s="164"/>
    </row>
    <row r="25" spans="1:16">
      <c r="A25" s="131" t="s">
        <v>0</v>
      </c>
      <c r="B25" s="168" t="s">
        <v>1</v>
      </c>
      <c r="C25" s="168" t="s">
        <v>2</v>
      </c>
      <c r="D25" s="168" t="s">
        <v>3</v>
      </c>
      <c r="E25" s="168" t="s">
        <v>4</v>
      </c>
      <c r="F25" s="168" t="s">
        <v>5</v>
      </c>
      <c r="G25" s="164"/>
      <c r="H25" s="164"/>
      <c r="I25" s="164"/>
      <c r="J25" s="164"/>
      <c r="K25" s="164"/>
      <c r="L25" s="164"/>
      <c r="M25" s="164"/>
      <c r="N25" s="164"/>
      <c r="O25" s="164"/>
      <c r="P25" s="164"/>
    </row>
    <row r="26" spans="1:16">
      <c r="A26" s="132" t="s">
        <v>7</v>
      </c>
      <c r="B26" s="169" t="s">
        <v>8</v>
      </c>
      <c r="C26" s="169" t="s">
        <v>8</v>
      </c>
      <c r="D26" s="169" t="s">
        <v>8</v>
      </c>
      <c r="E26" s="169" t="s">
        <v>8</v>
      </c>
      <c r="F26" s="169" t="s">
        <v>8</v>
      </c>
      <c r="G26" s="164"/>
      <c r="H26" s="164"/>
      <c r="I26" s="164"/>
      <c r="J26" s="164"/>
      <c r="K26" s="164"/>
      <c r="L26" s="164"/>
      <c r="M26" s="164"/>
      <c r="N26" s="164"/>
      <c r="O26" s="164"/>
      <c r="P26" s="164"/>
    </row>
    <row r="27" spans="1:16">
      <c r="A27" s="157" t="s">
        <v>148</v>
      </c>
      <c r="B27" s="9">
        <f>'White Fir HAP'!B10</f>
        <v>0.122</v>
      </c>
      <c r="C27" s="9">
        <f>'Western Hemlock HAP'!C19</f>
        <v>1.2533333333333335E-3</v>
      </c>
      <c r="D27" s="256">
        <f>'Western Hemlock HAP'!D19</f>
        <v>0.12</v>
      </c>
      <c r="E27" s="257">
        <f>'Western Hemlock HAP'!E19</f>
        <v>1.15E-3</v>
      </c>
      <c r="F27" s="258">
        <f>'Western Hemlock HAP'!F19</f>
        <v>1.475E-3</v>
      </c>
      <c r="G27" s="164"/>
      <c r="H27" s="164"/>
      <c r="I27" s="164"/>
      <c r="J27" s="164"/>
      <c r="K27" s="164"/>
      <c r="L27" s="164"/>
      <c r="M27" s="164"/>
      <c r="N27" s="164"/>
      <c r="O27" s="164"/>
      <c r="P27" s="164"/>
    </row>
    <row r="28" spans="1:16">
      <c r="A28" s="157" t="s">
        <v>42</v>
      </c>
      <c r="B28" s="9">
        <f>'White Fir HAP'!B14</f>
        <v>0.41949999999999998</v>
      </c>
      <c r="C28" s="9">
        <f>'White Fir HAP'!C14</f>
        <v>1.5949999999999999E-2</v>
      </c>
      <c r="D28" s="256">
        <f>'Western Hemlock HAP'!D25</f>
        <v>8.4000000000000005E-2</v>
      </c>
      <c r="E28" s="258">
        <f>'Western Hemlock HAP'!E25</f>
        <v>1.4E-3</v>
      </c>
      <c r="F28" s="258">
        <f>'Western Hemlock HAP'!F25</f>
        <v>2.3E-3</v>
      </c>
      <c r="G28" s="164"/>
      <c r="H28" s="164"/>
      <c r="I28" s="164"/>
      <c r="J28" s="164"/>
      <c r="K28" s="164"/>
      <c r="L28" s="164"/>
      <c r="M28" s="164"/>
      <c r="N28" s="164"/>
      <c r="O28" s="164"/>
      <c r="P28" s="164"/>
    </row>
    <row r="29" spans="1:16">
      <c r="A29" s="160" t="s">
        <v>275</v>
      </c>
      <c r="B29" s="166"/>
      <c r="C29" s="166"/>
      <c r="D29" s="167"/>
      <c r="E29" s="167"/>
      <c r="F29" s="167"/>
      <c r="G29" s="164"/>
      <c r="H29" s="164"/>
      <c r="I29" s="164"/>
      <c r="J29" s="164"/>
      <c r="K29" s="164"/>
      <c r="L29" s="164"/>
      <c r="M29" s="164"/>
      <c r="N29" s="164"/>
      <c r="O29" s="164"/>
      <c r="P29" s="164"/>
    </row>
    <row r="30" spans="1:16">
      <c r="A30" s="161"/>
      <c r="B30" s="166"/>
      <c r="C30" s="162"/>
      <c r="D30" s="162"/>
      <c r="E30" s="163"/>
      <c r="F30" s="163"/>
      <c r="G30" s="164"/>
      <c r="H30" s="164"/>
      <c r="I30" s="164"/>
      <c r="J30" s="164"/>
      <c r="K30" s="164"/>
      <c r="L30" s="164"/>
      <c r="M30" s="164"/>
      <c r="N30" s="164"/>
      <c r="O30" s="164"/>
      <c r="P30" s="164"/>
    </row>
    <row r="31" spans="1:16" ht="15.75">
      <c r="A31" s="137" t="s">
        <v>276</v>
      </c>
      <c r="B31" s="173"/>
      <c r="C31" s="173"/>
      <c r="D31" s="173"/>
      <c r="E31" s="173"/>
      <c r="F31" s="173"/>
      <c r="G31" s="173"/>
      <c r="H31" s="173"/>
      <c r="I31" s="164"/>
      <c r="J31" s="164"/>
      <c r="K31" s="164"/>
      <c r="L31" s="164"/>
      <c r="M31" s="164"/>
      <c r="N31" s="164"/>
      <c r="O31" s="164"/>
      <c r="P31" s="164"/>
    </row>
    <row r="32" spans="1:16" ht="16.5">
      <c r="A32" s="172" t="s">
        <v>153</v>
      </c>
      <c r="H32" s="173"/>
      <c r="I32" s="164"/>
      <c r="J32" s="164"/>
      <c r="K32" s="164"/>
      <c r="L32" s="164"/>
      <c r="M32" s="164"/>
      <c r="N32" s="164"/>
      <c r="O32" s="164"/>
      <c r="P32" s="164"/>
    </row>
    <row r="33" spans="1:16" ht="16.5">
      <c r="A33" s="174" t="s">
        <v>154</v>
      </c>
      <c r="B33" s="172" t="s">
        <v>155</v>
      </c>
      <c r="H33" s="173"/>
      <c r="I33" s="164"/>
      <c r="J33" s="164"/>
      <c r="K33" s="164"/>
      <c r="L33" s="164"/>
      <c r="M33" s="164"/>
      <c r="N33" s="164"/>
      <c r="O33" s="164"/>
      <c r="P33" s="164"/>
    </row>
    <row r="34" spans="1:16" ht="16.5">
      <c r="A34" s="174"/>
      <c r="B34" s="172" t="s">
        <v>156</v>
      </c>
      <c r="H34" s="173"/>
      <c r="I34" s="164"/>
      <c r="J34" s="164"/>
      <c r="K34" s="164"/>
      <c r="L34" s="164"/>
      <c r="M34" s="164"/>
      <c r="N34" s="164"/>
      <c r="O34" s="164"/>
      <c r="P34" s="164"/>
    </row>
    <row r="35" spans="1:16" ht="16.5">
      <c r="A35" s="172"/>
      <c r="B35" s="172" t="s">
        <v>157</v>
      </c>
      <c r="H35" s="173"/>
      <c r="I35" s="164"/>
      <c r="J35" s="164"/>
      <c r="K35" s="164"/>
      <c r="L35" s="164"/>
      <c r="M35" s="164"/>
      <c r="N35" s="164"/>
      <c r="O35" s="164"/>
      <c r="P35" s="164"/>
    </row>
    <row r="36" spans="1:16" ht="16.5">
      <c r="A36" s="172"/>
      <c r="B36" s="172" t="s">
        <v>158</v>
      </c>
      <c r="H36" s="173"/>
      <c r="I36" s="164"/>
      <c r="J36" s="164"/>
      <c r="K36" s="164"/>
      <c r="L36" s="164"/>
      <c r="M36" s="164"/>
      <c r="N36" s="164"/>
      <c r="O36" s="164"/>
      <c r="P36" s="164"/>
    </row>
    <row r="37" spans="1:16" ht="16.5">
      <c r="A37" s="172"/>
      <c r="B37" s="172" t="s">
        <v>159</v>
      </c>
      <c r="H37" s="173"/>
      <c r="I37" s="164"/>
      <c r="J37" s="164"/>
      <c r="K37" s="164"/>
      <c r="L37" s="164"/>
      <c r="M37" s="164"/>
      <c r="N37" s="164"/>
      <c r="O37" s="164"/>
      <c r="P37" s="164"/>
    </row>
    <row r="38" spans="1:16" ht="16.5">
      <c r="A38" s="172"/>
      <c r="B38" s="172" t="s">
        <v>160</v>
      </c>
      <c r="H38" s="173"/>
      <c r="I38" s="164"/>
      <c r="J38" s="164"/>
      <c r="K38" s="164"/>
      <c r="L38" s="164"/>
      <c r="M38" s="164"/>
      <c r="N38" s="164"/>
      <c r="O38" s="164"/>
      <c r="P38" s="164"/>
    </row>
    <row r="39" spans="1:16" ht="15.75">
      <c r="A39" s="175"/>
      <c r="B39" s="173"/>
      <c r="C39" s="173"/>
      <c r="D39" s="173"/>
      <c r="E39" s="173"/>
      <c r="F39" s="173"/>
      <c r="G39" s="173"/>
      <c r="I39" s="164"/>
      <c r="J39" s="164"/>
      <c r="K39" s="164"/>
      <c r="L39" s="164"/>
      <c r="M39" s="164"/>
      <c r="N39" s="164"/>
      <c r="O39" s="164"/>
      <c r="P39" s="164"/>
    </row>
    <row r="40" spans="1:16" ht="15.75">
      <c r="A40" s="138" t="s">
        <v>0</v>
      </c>
      <c r="B40" s="138" t="s">
        <v>1</v>
      </c>
      <c r="C40" s="138" t="s">
        <v>2</v>
      </c>
      <c r="D40" s="138" t="s">
        <v>3</v>
      </c>
      <c r="E40" s="138" t="s">
        <v>4</v>
      </c>
      <c r="F40" s="138" t="s">
        <v>5</v>
      </c>
      <c r="G40" s="173"/>
      <c r="H40" s="176" t="s">
        <v>161</v>
      </c>
      <c r="I40" s="164"/>
      <c r="J40" s="164"/>
      <c r="K40" s="164"/>
      <c r="L40" s="164"/>
      <c r="M40" s="164"/>
      <c r="N40" s="164"/>
      <c r="O40" s="164"/>
      <c r="P40" s="164"/>
    </row>
    <row r="41" spans="1:16" ht="15.75">
      <c r="A41" s="177" t="s">
        <v>162</v>
      </c>
      <c r="B41" s="178" t="s">
        <v>163</v>
      </c>
      <c r="C41" s="177" t="s">
        <v>163</v>
      </c>
      <c r="D41" s="177" t="s">
        <v>163</v>
      </c>
      <c r="E41" s="177" t="s">
        <v>163</v>
      </c>
      <c r="F41" s="177" t="s">
        <v>163</v>
      </c>
      <c r="G41" s="173"/>
      <c r="H41" s="177" t="s">
        <v>163</v>
      </c>
      <c r="I41" s="164"/>
      <c r="J41" s="164"/>
      <c r="K41" s="164"/>
      <c r="L41" s="164"/>
      <c r="M41" s="164"/>
      <c r="N41" s="164"/>
      <c r="O41" s="164"/>
      <c r="P41" s="164"/>
    </row>
    <row r="42" spans="1:16" ht="15.75">
      <c r="A42" s="141" t="s">
        <v>82</v>
      </c>
      <c r="B42" s="141" t="s">
        <v>8</v>
      </c>
      <c r="C42" s="141" t="s">
        <v>8</v>
      </c>
      <c r="D42" s="141" t="s">
        <v>8</v>
      </c>
      <c r="E42" s="141" t="s">
        <v>8</v>
      </c>
      <c r="F42" s="141" t="s">
        <v>8</v>
      </c>
      <c r="G42" s="173"/>
      <c r="H42" s="141" t="s">
        <v>8</v>
      </c>
      <c r="I42" s="164"/>
      <c r="J42" s="164"/>
      <c r="K42" s="164"/>
      <c r="L42" s="164"/>
      <c r="M42" s="164"/>
      <c r="N42" s="164"/>
      <c r="O42" s="164"/>
      <c r="P42" s="164"/>
    </row>
    <row r="43" spans="1:16">
      <c r="A43" s="179" t="s">
        <v>148</v>
      </c>
      <c r="B43" s="180">
        <f>B49*B27*C55/C49*E49/E55</f>
        <v>3.2926978340927532E-2</v>
      </c>
      <c r="C43" s="181">
        <f>B50*C27*C55/C50*E50/E55</f>
        <v>0</v>
      </c>
      <c r="D43" s="249">
        <f>B51*D27*C55/C51*E51/E55</f>
        <v>3.2717862574626021E-2</v>
      </c>
      <c r="E43" s="249">
        <f>B52*E27*C55/C52*E52/E55</f>
        <v>4.7088741696768924E-4</v>
      </c>
      <c r="F43" s="249">
        <f>B53*F27*C55/C53*E53/E55</f>
        <v>6.2568003531678084E-4</v>
      </c>
      <c r="G43" s="182" t="s">
        <v>164</v>
      </c>
      <c r="H43" s="183">
        <f>SUM(B43,C43,D43,E43,F43)</f>
        <v>6.6741408367838026E-2</v>
      </c>
      <c r="I43" s="164"/>
      <c r="J43" s="164"/>
      <c r="K43" s="164"/>
      <c r="L43" s="164"/>
      <c r="M43" s="164"/>
      <c r="N43" s="164"/>
      <c r="O43" s="164"/>
      <c r="P43" s="164"/>
    </row>
    <row r="44" spans="1:16" ht="15.75">
      <c r="A44" s="179" t="s">
        <v>42</v>
      </c>
      <c r="B44" s="180">
        <f>B49*B28*C55/C49*E49/E55</f>
        <v>0.11322022470507456</v>
      </c>
      <c r="C44" s="181">
        <f>B50*C28*C55/C50*E50/E55</f>
        <v>0</v>
      </c>
      <c r="D44" s="238">
        <f>B51*D28*C55/C51*E51/E55</f>
        <v>2.2902503802238214E-2</v>
      </c>
      <c r="E44" s="238">
        <f>B52*E28*C55/C52*E52/E55</f>
        <v>5.7325424674327385E-4</v>
      </c>
      <c r="F44" s="238">
        <f>B53*F28*C55/C53*E53/E55</f>
        <v>9.7563666523972593E-4</v>
      </c>
      <c r="G44" s="173"/>
      <c r="H44" s="183">
        <f>SUM(B44,C44,D43,E43,F43)</f>
        <v>0.14703465473198507</v>
      </c>
      <c r="I44" s="164"/>
      <c r="J44" s="164"/>
      <c r="K44" s="164"/>
      <c r="L44" s="164"/>
      <c r="M44" s="164"/>
      <c r="N44" s="164"/>
      <c r="O44" s="164"/>
      <c r="P44" s="164"/>
    </row>
    <row r="45" spans="1:16" ht="15.75">
      <c r="A45" s="175"/>
      <c r="I45" s="164"/>
      <c r="J45" s="164"/>
      <c r="K45" s="164"/>
      <c r="L45" s="164"/>
      <c r="M45" s="164"/>
      <c r="N45" s="164"/>
      <c r="O45" s="164"/>
      <c r="P45" s="164"/>
    </row>
    <row r="46" spans="1:16">
      <c r="A46" s="185" t="s">
        <v>165</v>
      </c>
      <c r="I46" s="164"/>
      <c r="J46" s="164"/>
      <c r="K46" s="164"/>
      <c r="L46" s="164"/>
      <c r="M46" s="164"/>
      <c r="N46" s="164"/>
      <c r="O46" s="164"/>
      <c r="P46" s="164"/>
    </row>
    <row r="47" spans="1:16">
      <c r="A47" s="343" t="s">
        <v>166</v>
      </c>
      <c r="B47" s="343" t="s">
        <v>167</v>
      </c>
      <c r="C47" s="176" t="s">
        <v>168</v>
      </c>
      <c r="D47" s="343" t="s">
        <v>169</v>
      </c>
      <c r="E47" s="176" t="s">
        <v>170</v>
      </c>
      <c r="F47" s="176" t="s">
        <v>171</v>
      </c>
      <c r="G47" s="176" t="s">
        <v>172</v>
      </c>
      <c r="H47" s="343" t="s">
        <v>6</v>
      </c>
      <c r="K47" s="164"/>
      <c r="L47" s="164"/>
      <c r="M47" s="164"/>
      <c r="N47" s="164"/>
      <c r="O47" s="164"/>
      <c r="P47" s="164"/>
    </row>
    <row r="48" spans="1:16">
      <c r="A48" s="364"/>
      <c r="B48" s="364"/>
      <c r="C48" s="187" t="s">
        <v>173</v>
      </c>
      <c r="D48" s="364"/>
      <c r="E48" s="186" t="s">
        <v>174</v>
      </c>
      <c r="F48" s="186" t="s">
        <v>174</v>
      </c>
      <c r="G48" s="186" t="s">
        <v>174</v>
      </c>
      <c r="H48" s="364"/>
      <c r="K48" s="164"/>
      <c r="L48" s="164"/>
      <c r="M48" s="164"/>
      <c r="N48" s="164"/>
      <c r="O48" s="164"/>
      <c r="P48" s="164"/>
    </row>
    <row r="49" spans="1:16" ht="15.75">
      <c r="A49" s="188" t="s">
        <v>1</v>
      </c>
      <c r="B49" s="221">
        <v>0.72</v>
      </c>
      <c r="C49" s="221">
        <f>(E49*C55)+(F49*C56)+(G49*C57)</f>
        <v>32.042000000000002</v>
      </c>
      <c r="D49" s="221" t="s">
        <v>175</v>
      </c>
      <c r="E49" s="221">
        <v>1</v>
      </c>
      <c r="F49" s="221">
        <v>4</v>
      </c>
      <c r="G49" s="221">
        <v>1</v>
      </c>
      <c r="H49" s="221">
        <v>1</v>
      </c>
      <c r="K49" s="164"/>
      <c r="L49" s="164"/>
      <c r="M49" s="164"/>
      <c r="N49" s="164"/>
      <c r="O49" s="164"/>
      <c r="P49" s="164"/>
    </row>
    <row r="50" spans="1:16" ht="15.75">
      <c r="A50" s="188" t="s">
        <v>2</v>
      </c>
      <c r="B50" s="221">
        <v>0</v>
      </c>
      <c r="C50" s="221">
        <f>(E50*C55)+(F50*C56)+(G50*C57)</f>
        <v>30.026199999999999</v>
      </c>
      <c r="D50" s="221" t="s">
        <v>176</v>
      </c>
      <c r="E50" s="221">
        <v>1</v>
      </c>
      <c r="F50" s="221">
        <v>2</v>
      </c>
      <c r="G50" s="221">
        <v>1</v>
      </c>
      <c r="H50" s="221">
        <v>16</v>
      </c>
      <c r="K50" s="164"/>
      <c r="L50" s="164"/>
      <c r="M50" s="164"/>
      <c r="N50" s="164"/>
      <c r="O50" s="164"/>
      <c r="P50" s="164"/>
    </row>
    <row r="51" spans="1:16" ht="15.75">
      <c r="A51" s="188" t="s">
        <v>3</v>
      </c>
      <c r="B51" s="190">
        <v>0.5</v>
      </c>
      <c r="C51" s="221">
        <f>(E51*C55)+(F51*C56)+(G51*C57)</f>
        <v>44.052999999999997</v>
      </c>
      <c r="D51" s="221" t="s">
        <v>177</v>
      </c>
      <c r="E51" s="221">
        <v>2</v>
      </c>
      <c r="F51" s="221">
        <v>4</v>
      </c>
      <c r="G51" s="221">
        <v>1</v>
      </c>
      <c r="H51" s="221">
        <v>20</v>
      </c>
      <c r="K51" s="164"/>
      <c r="L51" s="164"/>
      <c r="M51" s="164"/>
      <c r="N51" s="164"/>
      <c r="O51" s="164"/>
      <c r="P51" s="164"/>
    </row>
    <row r="52" spans="1:16" ht="15.75">
      <c r="A52" s="188" t="s">
        <v>4</v>
      </c>
      <c r="B52" s="191">
        <v>0.66</v>
      </c>
      <c r="C52" s="221">
        <f>(E52*C55)+(F52*C56)+(G52*C57)</f>
        <v>58.079799999999999</v>
      </c>
      <c r="D52" s="221" t="s">
        <v>178</v>
      </c>
      <c r="E52" s="221">
        <v>3</v>
      </c>
      <c r="F52" s="221">
        <v>6</v>
      </c>
      <c r="G52" s="221">
        <v>1</v>
      </c>
      <c r="H52" s="221">
        <v>20</v>
      </c>
      <c r="K52" s="164"/>
      <c r="L52" s="164"/>
      <c r="M52" s="164"/>
      <c r="N52" s="164"/>
      <c r="O52" s="164"/>
      <c r="P52" s="164"/>
    </row>
    <row r="53" spans="1:16" ht="15.75">
      <c r="A53" s="188" t="s">
        <v>5</v>
      </c>
      <c r="B53" s="192">
        <v>0.66</v>
      </c>
      <c r="C53" s="221">
        <f>(E53*C55)+(F53*C56)+(G53*C57)</f>
        <v>56.064</v>
      </c>
      <c r="D53" s="221" t="s">
        <v>179</v>
      </c>
      <c r="E53" s="221">
        <v>3</v>
      </c>
      <c r="F53" s="221">
        <v>4</v>
      </c>
      <c r="G53" s="221">
        <v>1</v>
      </c>
      <c r="H53" s="192">
        <v>20</v>
      </c>
      <c r="K53" s="164"/>
      <c r="L53" s="164"/>
      <c r="M53" s="164"/>
      <c r="N53" s="164"/>
      <c r="O53" s="164"/>
      <c r="P53" s="164"/>
    </row>
    <row r="54" spans="1:16" ht="15.75">
      <c r="A54" s="188" t="s">
        <v>180</v>
      </c>
      <c r="B54" s="221">
        <v>1</v>
      </c>
      <c r="C54" s="221">
        <f>(E54*C55)+(F54*C56)</f>
        <v>44.096200000000003</v>
      </c>
      <c r="D54" s="221" t="s">
        <v>181</v>
      </c>
      <c r="E54" s="221">
        <v>3</v>
      </c>
      <c r="F54" s="221">
        <v>8</v>
      </c>
      <c r="G54" s="193">
        <v>0</v>
      </c>
      <c r="H54" s="221">
        <v>16</v>
      </c>
      <c r="K54" s="164"/>
      <c r="L54" s="164"/>
      <c r="M54" s="164"/>
      <c r="N54" s="164"/>
      <c r="O54" s="164"/>
      <c r="P54" s="164"/>
    </row>
    <row r="55" spans="1:16">
      <c r="A55" s="188" t="s">
        <v>182</v>
      </c>
      <c r="B55" s="221" t="s">
        <v>183</v>
      </c>
      <c r="C55" s="194">
        <v>12.010999999999999</v>
      </c>
      <c r="D55" s="221" t="s">
        <v>184</v>
      </c>
      <c r="E55" s="221">
        <v>1</v>
      </c>
      <c r="F55" s="221" t="s">
        <v>183</v>
      </c>
      <c r="G55" s="193" t="s">
        <v>183</v>
      </c>
      <c r="H55" s="221" t="s">
        <v>183</v>
      </c>
      <c r="K55" s="164"/>
      <c r="L55" s="164"/>
      <c r="M55" s="164"/>
      <c r="N55" s="164"/>
      <c r="O55" s="164"/>
      <c r="P55" s="164"/>
    </row>
    <row r="56" spans="1:16">
      <c r="A56" s="195" t="s">
        <v>185</v>
      </c>
      <c r="B56" s="221" t="s">
        <v>183</v>
      </c>
      <c r="C56" s="194">
        <v>1.0079</v>
      </c>
      <c r="D56" s="221" t="s">
        <v>186</v>
      </c>
      <c r="E56" s="221" t="s">
        <v>183</v>
      </c>
      <c r="F56" s="221">
        <v>1</v>
      </c>
      <c r="G56" s="193" t="s">
        <v>183</v>
      </c>
      <c r="H56" s="221" t="s">
        <v>183</v>
      </c>
      <c r="K56" s="164"/>
      <c r="L56" s="164"/>
      <c r="M56" s="164"/>
      <c r="N56" s="164"/>
      <c r="O56" s="164"/>
      <c r="P56" s="164"/>
    </row>
    <row r="57" spans="1:16">
      <c r="A57" s="195" t="s">
        <v>187</v>
      </c>
      <c r="B57" s="221" t="s">
        <v>183</v>
      </c>
      <c r="C57" s="194">
        <v>15.9994</v>
      </c>
      <c r="D57" s="221" t="s">
        <v>188</v>
      </c>
      <c r="E57" s="221" t="s">
        <v>183</v>
      </c>
      <c r="F57" s="221" t="s">
        <v>183</v>
      </c>
      <c r="G57" s="193">
        <v>1</v>
      </c>
      <c r="H57" s="221" t="s">
        <v>183</v>
      </c>
      <c r="K57" s="164"/>
      <c r="L57" s="164"/>
      <c r="M57" s="164"/>
      <c r="N57" s="164"/>
      <c r="O57" s="164"/>
      <c r="P57" s="164"/>
    </row>
    <row r="58" spans="1:16">
      <c r="A58" s="365" t="s">
        <v>189</v>
      </c>
      <c r="B58" s="365"/>
      <c r="C58" s="365"/>
      <c r="D58" s="365"/>
      <c r="E58" s="365"/>
      <c r="F58" s="365"/>
      <c r="G58" s="365"/>
      <c r="H58" s="365"/>
      <c r="K58" s="164"/>
      <c r="L58" s="164"/>
      <c r="M58" s="164"/>
      <c r="N58" s="164"/>
      <c r="O58" s="164"/>
      <c r="P58" s="164"/>
    </row>
    <row r="59" spans="1:16" ht="15.75">
      <c r="A59" s="173"/>
      <c r="K59" s="164"/>
      <c r="L59" s="164"/>
      <c r="M59" s="164"/>
      <c r="N59" s="164"/>
      <c r="O59" s="164"/>
      <c r="P59" s="164"/>
    </row>
    <row r="60" spans="1:16">
      <c r="A60" s="137" t="s">
        <v>277</v>
      </c>
      <c r="K60" s="164"/>
      <c r="L60" s="164"/>
      <c r="M60" s="164"/>
      <c r="N60" s="164"/>
      <c r="O60" s="164"/>
      <c r="P60" s="164"/>
    </row>
    <row r="61" spans="1:16">
      <c r="B61" s="221" t="s">
        <v>191</v>
      </c>
      <c r="D61" s="221" t="s">
        <v>192</v>
      </c>
      <c r="F61" s="198" t="s">
        <v>120</v>
      </c>
      <c r="H61" s="138" t="s">
        <v>120</v>
      </c>
      <c r="K61" s="164"/>
      <c r="L61" s="164"/>
      <c r="M61" s="164"/>
      <c r="N61" s="164"/>
      <c r="O61" s="164"/>
      <c r="P61" s="164"/>
    </row>
    <row r="62" spans="1:16">
      <c r="A62" s="138" t="s">
        <v>0</v>
      </c>
      <c r="B62" s="198" t="s">
        <v>120</v>
      </c>
      <c r="D62" s="176" t="s">
        <v>161</v>
      </c>
      <c r="F62" s="177" t="s">
        <v>193</v>
      </c>
      <c r="H62" s="177" t="s">
        <v>194</v>
      </c>
      <c r="K62" s="164"/>
      <c r="L62" s="164"/>
      <c r="M62" s="164"/>
      <c r="N62" s="164"/>
      <c r="O62" s="164"/>
      <c r="P62" s="164"/>
    </row>
    <row r="63" spans="1:16">
      <c r="A63" s="177" t="s">
        <v>162</v>
      </c>
      <c r="B63" s="199" t="s">
        <v>163</v>
      </c>
      <c r="D63" s="177" t="s">
        <v>163</v>
      </c>
      <c r="F63" s="177" t="s">
        <v>161</v>
      </c>
      <c r="H63" s="177" t="s">
        <v>161</v>
      </c>
      <c r="K63" s="164"/>
      <c r="L63" s="164"/>
      <c r="M63" s="164"/>
      <c r="N63" s="164"/>
      <c r="O63" s="164"/>
      <c r="P63" s="164"/>
    </row>
    <row r="64" spans="1:16">
      <c r="A64" s="141" t="s">
        <v>195</v>
      </c>
      <c r="B64" s="141" t="s">
        <v>8</v>
      </c>
      <c r="D64" s="141" t="s">
        <v>8</v>
      </c>
      <c r="F64" s="141" t="s">
        <v>8</v>
      </c>
      <c r="H64" s="177" t="s">
        <v>8</v>
      </c>
      <c r="K64" s="164"/>
      <c r="L64" s="164"/>
      <c r="M64" s="164"/>
      <c r="N64" s="164"/>
      <c r="O64" s="164"/>
      <c r="P64" s="164"/>
    </row>
    <row r="65" spans="1:16">
      <c r="A65" s="179" t="s">
        <v>148</v>
      </c>
      <c r="B65" s="183">
        <f t="shared" ref="B65:B66" si="0">B18</f>
        <v>0.11600000000000001</v>
      </c>
      <c r="C65" s="197" t="s">
        <v>196</v>
      </c>
      <c r="D65" s="183">
        <f>H43</f>
        <v>6.6741408367838026E-2</v>
      </c>
      <c r="E65" s="197" t="s">
        <v>197</v>
      </c>
      <c r="F65" s="183">
        <f>B65-D65</f>
        <v>4.925859163216198E-2</v>
      </c>
      <c r="G65" s="360" t="s">
        <v>198</v>
      </c>
      <c r="H65" s="200">
        <f>(F65)*(1/B54)*(C54/C55)*(E55/E54)</f>
        <v>6.0281317357148763E-2</v>
      </c>
      <c r="K65" s="164"/>
      <c r="L65" s="164"/>
      <c r="M65" s="164"/>
      <c r="N65" s="164"/>
      <c r="O65" s="164"/>
      <c r="P65" s="164"/>
    </row>
    <row r="66" spans="1:16">
      <c r="A66" s="179" t="s">
        <v>42</v>
      </c>
      <c r="B66" s="183">
        <f t="shared" si="0"/>
        <v>0.53666666666666663</v>
      </c>
      <c r="D66" s="183">
        <f>H44</f>
        <v>0.14703465473198507</v>
      </c>
      <c r="F66" s="183">
        <f>B66-D66</f>
        <v>0.38963201193468155</v>
      </c>
      <c r="G66" s="360"/>
      <c r="H66" s="200">
        <f>(F66)*(1/B54)*(C54/C55)*(E55/E54)</f>
        <v>0.47682100087903057</v>
      </c>
      <c r="K66" s="164"/>
      <c r="L66" s="164"/>
      <c r="M66" s="164"/>
      <c r="N66" s="164"/>
      <c r="O66" s="164"/>
      <c r="P66" s="164"/>
    </row>
    <row r="67" spans="1:16">
      <c r="K67" s="164"/>
      <c r="L67" s="164"/>
      <c r="M67" s="164"/>
      <c r="N67" s="164"/>
      <c r="O67" s="164"/>
      <c r="P67" s="164"/>
    </row>
    <row r="68" spans="1:16" ht="15.75">
      <c r="A68" s="201" t="s">
        <v>199</v>
      </c>
      <c r="K68" s="164"/>
      <c r="L68" s="164"/>
      <c r="M68" s="164"/>
      <c r="N68" s="164"/>
      <c r="O68" s="164"/>
      <c r="P68" s="164"/>
    </row>
    <row r="69" spans="1:16" ht="15.75">
      <c r="A69" s="174" t="s">
        <v>154</v>
      </c>
      <c r="B69" s="172" t="s">
        <v>278</v>
      </c>
      <c r="K69" s="164"/>
      <c r="L69" s="164"/>
      <c r="M69" s="164"/>
      <c r="N69" s="164"/>
      <c r="O69" s="164"/>
      <c r="P69" s="164"/>
    </row>
    <row r="70" spans="1:16" ht="15.75">
      <c r="A70" s="172"/>
      <c r="B70" s="172" t="s">
        <v>201</v>
      </c>
      <c r="K70" s="164"/>
      <c r="L70" s="164"/>
      <c r="M70" s="164"/>
      <c r="N70" s="164"/>
      <c r="O70" s="164"/>
      <c r="P70" s="164"/>
    </row>
    <row r="71" spans="1:16" ht="15.75">
      <c r="A71" s="172"/>
      <c r="B71" s="172" t="s">
        <v>202</v>
      </c>
      <c r="K71" s="164"/>
      <c r="L71" s="164"/>
      <c r="M71" s="164"/>
      <c r="N71" s="164"/>
      <c r="O71" s="164"/>
      <c r="P71" s="164"/>
    </row>
    <row r="72" spans="1:16" ht="15.75">
      <c r="A72" s="172"/>
      <c r="B72" s="172" t="s">
        <v>203</v>
      </c>
      <c r="K72" s="164"/>
      <c r="L72" s="164"/>
      <c r="M72" s="164"/>
      <c r="N72" s="164"/>
      <c r="O72" s="164"/>
      <c r="P72" s="164"/>
    </row>
    <row r="73" spans="1:16" ht="15.75">
      <c r="A73" s="172"/>
      <c r="B73" s="172" t="s">
        <v>204</v>
      </c>
      <c r="K73" s="164"/>
      <c r="L73" s="164"/>
      <c r="M73" s="164"/>
      <c r="N73" s="164"/>
      <c r="O73" s="164"/>
      <c r="P73" s="164"/>
    </row>
    <row r="74" spans="1:16" ht="15.75">
      <c r="A74" s="172"/>
      <c r="B74" s="172" t="s">
        <v>205</v>
      </c>
      <c r="K74" s="164"/>
      <c r="L74" s="164"/>
      <c r="M74" s="164"/>
      <c r="N74" s="164"/>
      <c r="O74" s="164"/>
      <c r="P74" s="164"/>
    </row>
    <row r="75" spans="1:16">
      <c r="A75" s="172"/>
      <c r="B75" s="172"/>
      <c r="K75" s="164"/>
      <c r="L75" s="164"/>
      <c r="M75" s="164"/>
      <c r="N75" s="164"/>
      <c r="O75" s="164"/>
      <c r="P75" s="164"/>
    </row>
    <row r="76" spans="1:16" ht="15.75">
      <c r="A76" s="202" t="s">
        <v>206</v>
      </c>
      <c r="B76" s="201" t="s">
        <v>207</v>
      </c>
      <c r="K76" s="164"/>
      <c r="L76" s="164"/>
      <c r="M76" s="164"/>
      <c r="N76" s="164"/>
      <c r="O76" s="164"/>
      <c r="P76" s="164"/>
    </row>
    <row r="77" spans="1:16">
      <c r="A77" s="172"/>
      <c r="E77" s="172"/>
      <c r="K77" s="164"/>
      <c r="L77" s="164"/>
      <c r="M77" s="164"/>
      <c r="N77" s="164"/>
      <c r="O77" s="164"/>
      <c r="P77" s="164"/>
    </row>
    <row r="78" spans="1:16">
      <c r="A78" s="203" t="s">
        <v>279</v>
      </c>
      <c r="K78" s="164"/>
      <c r="L78" s="164"/>
      <c r="M78" s="164"/>
      <c r="N78" s="164"/>
      <c r="O78" s="164"/>
      <c r="P78" s="164"/>
    </row>
    <row r="79" spans="1:16">
      <c r="A79" s="172" t="s">
        <v>209</v>
      </c>
      <c r="K79" s="164"/>
      <c r="L79" s="164"/>
      <c r="M79" s="164"/>
      <c r="N79" s="164"/>
      <c r="O79" s="164"/>
      <c r="P79" s="164"/>
    </row>
    <row r="80" spans="1:16">
      <c r="A80" s="185"/>
      <c r="K80" s="164"/>
      <c r="L80" s="164"/>
      <c r="M80" s="164"/>
      <c r="N80" s="164"/>
      <c r="O80" s="164"/>
      <c r="P80" s="164"/>
    </row>
    <row r="81" spans="1:16">
      <c r="A81" s="185"/>
      <c r="B81" s="221" t="s">
        <v>210</v>
      </c>
      <c r="K81" s="164"/>
      <c r="L81" s="164"/>
      <c r="M81" s="164"/>
      <c r="N81" s="164"/>
      <c r="O81" s="164"/>
      <c r="P81" s="164"/>
    </row>
    <row r="82" spans="1:16">
      <c r="A82"/>
      <c r="B82" s="198" t="s">
        <v>120</v>
      </c>
      <c r="K82" s="164"/>
      <c r="L82" s="164"/>
      <c r="M82" s="164"/>
      <c r="N82" s="164"/>
      <c r="O82" s="164"/>
      <c r="P82" s="164"/>
    </row>
    <row r="83" spans="1:16" ht="15.75">
      <c r="A83"/>
      <c r="B83" s="177" t="s">
        <v>194</v>
      </c>
      <c r="C83" s="173"/>
      <c r="D83" s="361" t="s">
        <v>211</v>
      </c>
      <c r="E83" s="362"/>
      <c r="F83" s="362"/>
      <c r="G83" s="362"/>
      <c r="H83" s="363"/>
      <c r="I83" s="205"/>
      <c r="J83" s="173"/>
      <c r="K83" s="164"/>
      <c r="L83" s="164"/>
      <c r="M83" s="164"/>
      <c r="N83" s="164"/>
      <c r="O83" s="164"/>
      <c r="P83" s="164"/>
    </row>
    <row r="84" spans="1:16" ht="15.75">
      <c r="A84" s="138" t="s">
        <v>0</v>
      </c>
      <c r="B84" s="177" t="s">
        <v>161</v>
      </c>
      <c r="C84" s="173"/>
      <c r="D84" s="177" t="s">
        <v>1</v>
      </c>
      <c r="E84" s="177" t="s">
        <v>212</v>
      </c>
      <c r="F84" s="207" t="s">
        <v>213</v>
      </c>
      <c r="G84" s="207" t="s">
        <v>214</v>
      </c>
      <c r="H84" s="177" t="s">
        <v>215</v>
      </c>
      <c r="I84" s="173"/>
      <c r="J84" s="138" t="s">
        <v>216</v>
      </c>
      <c r="K84" s="164"/>
      <c r="L84" s="164"/>
      <c r="M84" s="164"/>
      <c r="N84" s="164"/>
      <c r="O84" s="164"/>
      <c r="P84" s="164"/>
    </row>
    <row r="85" spans="1:16" ht="15.75">
      <c r="A85" s="141" t="s">
        <v>7</v>
      </c>
      <c r="B85" s="141" t="s">
        <v>8</v>
      </c>
      <c r="C85" s="173"/>
      <c r="D85" s="141" t="s">
        <v>8</v>
      </c>
      <c r="E85" s="141" t="s">
        <v>8</v>
      </c>
      <c r="F85" s="141" t="s">
        <v>8</v>
      </c>
      <c r="G85" s="141" t="s">
        <v>8</v>
      </c>
      <c r="H85" s="141" t="s">
        <v>8</v>
      </c>
      <c r="I85" s="173"/>
      <c r="J85" s="177" t="s">
        <v>8</v>
      </c>
      <c r="K85" s="164"/>
      <c r="L85" s="164"/>
      <c r="M85" s="164"/>
      <c r="N85" s="164"/>
      <c r="O85" s="164"/>
      <c r="P85" s="164"/>
    </row>
    <row r="86" spans="1:16">
      <c r="A86" s="179" t="s">
        <v>148</v>
      </c>
      <c r="B86" s="236">
        <f t="shared" ref="B86:B87" si="1">H65</f>
        <v>6.0281317357148763E-2</v>
      </c>
      <c r="C86" s="197" t="s">
        <v>217</v>
      </c>
      <c r="D86" s="209">
        <f>B27</f>
        <v>0.122</v>
      </c>
      <c r="E86" s="209">
        <f t="shared" ref="D86:H87" si="2">C27</f>
        <v>1.2533333333333335E-3</v>
      </c>
      <c r="F86" s="258">
        <f t="shared" si="2"/>
        <v>0.12</v>
      </c>
      <c r="G86" s="258">
        <f t="shared" si="2"/>
        <v>1.15E-3</v>
      </c>
      <c r="H86" s="258">
        <f t="shared" si="2"/>
        <v>1.475E-3</v>
      </c>
      <c r="I86" s="197" t="s">
        <v>197</v>
      </c>
      <c r="J86" s="310">
        <f>SUM(B86,D86,E86,F86,G86,H86)</f>
        <v>0.30615965069048207</v>
      </c>
      <c r="K86" s="164"/>
      <c r="L86" s="164"/>
      <c r="M86" s="164"/>
      <c r="N86" s="164"/>
      <c r="O86" s="164"/>
      <c r="P86" s="164"/>
    </row>
    <row r="87" spans="1:16" ht="15.75">
      <c r="A87" s="179" t="s">
        <v>42</v>
      </c>
      <c r="B87" s="211">
        <f t="shared" si="1"/>
        <v>0.47682100087903057</v>
      </c>
      <c r="C87" s="173"/>
      <c r="D87" s="9">
        <f t="shared" si="2"/>
        <v>0.41949999999999998</v>
      </c>
      <c r="E87" s="180">
        <f t="shared" si="2"/>
        <v>1.5949999999999999E-2</v>
      </c>
      <c r="F87" s="250">
        <f>D28</f>
        <v>8.4000000000000005E-2</v>
      </c>
      <c r="G87" s="250">
        <f>E28</f>
        <v>1.4E-3</v>
      </c>
      <c r="H87" s="238">
        <f>F28</f>
        <v>2.3E-3</v>
      </c>
      <c r="I87" s="173"/>
      <c r="J87" s="310">
        <f>SUM(B87,D87,E87,F87,G87,H87)</f>
        <v>0.99997100087903046</v>
      </c>
      <c r="K87" s="164"/>
      <c r="L87" s="164"/>
      <c r="M87" s="164"/>
      <c r="N87" s="164"/>
      <c r="O87" s="164"/>
      <c r="P87" s="164"/>
    </row>
  </sheetData>
  <mergeCells count="15">
    <mergeCell ref="A3:G3"/>
    <mergeCell ref="A4:G4"/>
    <mergeCell ref="A5:G5"/>
    <mergeCell ref="G8:G9"/>
    <mergeCell ref="F10:F11"/>
    <mergeCell ref="G10:G11"/>
    <mergeCell ref="B12:G12"/>
    <mergeCell ref="A20:G20"/>
    <mergeCell ref="D83:H83"/>
    <mergeCell ref="A47:A48"/>
    <mergeCell ref="B47:B48"/>
    <mergeCell ref="D47:D48"/>
    <mergeCell ref="H47:H48"/>
    <mergeCell ref="A58:H58"/>
    <mergeCell ref="G65:G6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B26" sqref="B26"/>
    </sheetView>
  </sheetViews>
  <sheetFormatPr defaultRowHeight="12.75"/>
  <cols>
    <col min="1" max="1" width="18.85546875" style="24" customWidth="1"/>
    <col min="2" max="2" width="12.85546875" style="24" customWidth="1"/>
    <col min="3" max="3" width="15" style="24" customWidth="1"/>
    <col min="4" max="4" width="14.5703125" style="24" customWidth="1"/>
    <col min="5" max="5" width="16.28515625" style="24" customWidth="1"/>
    <col min="6" max="6" width="15.28515625" style="24" customWidth="1"/>
    <col min="7" max="7" width="13.5703125" style="24" customWidth="1"/>
    <col min="8" max="16384" width="9.140625" style="24"/>
  </cols>
  <sheetData>
    <row r="1" spans="1:9">
      <c r="A1" s="337" t="s">
        <v>83</v>
      </c>
      <c r="B1" s="337"/>
    </row>
    <row r="3" spans="1:9">
      <c r="A3" s="337" t="s">
        <v>55</v>
      </c>
      <c r="B3" s="337"/>
      <c r="C3" s="337"/>
      <c r="D3" s="337"/>
      <c r="E3" s="337"/>
      <c r="F3" s="337"/>
      <c r="G3" s="337"/>
      <c r="H3" s="337"/>
      <c r="I3" s="337"/>
    </row>
    <row r="5" spans="1:9">
      <c r="A5" s="71" t="s">
        <v>0</v>
      </c>
      <c r="B5" s="71" t="s">
        <v>1</v>
      </c>
      <c r="C5" s="71" t="s">
        <v>2</v>
      </c>
      <c r="D5" s="71" t="s">
        <v>3</v>
      </c>
      <c r="E5" s="71" t="s">
        <v>4</v>
      </c>
      <c r="F5" s="71" t="s">
        <v>5</v>
      </c>
      <c r="G5" s="338" t="s">
        <v>6</v>
      </c>
      <c r="H5" s="71" t="s">
        <v>48</v>
      </c>
    </row>
    <row r="6" spans="1:9">
      <c r="A6" s="72" t="s">
        <v>7</v>
      </c>
      <c r="B6" s="72" t="s">
        <v>8</v>
      </c>
      <c r="C6" s="72" t="s">
        <v>8</v>
      </c>
      <c r="D6" s="72" t="s">
        <v>8</v>
      </c>
      <c r="E6" s="72" t="s">
        <v>8</v>
      </c>
      <c r="F6" s="72" t="s">
        <v>8</v>
      </c>
      <c r="G6" s="339"/>
      <c r="H6" s="13" t="s">
        <v>39</v>
      </c>
    </row>
    <row r="7" spans="1:9" ht="15" customHeight="1">
      <c r="A7" s="19">
        <v>160</v>
      </c>
      <c r="B7" s="75">
        <v>2.5000000000000001E-2</v>
      </c>
      <c r="C7" s="75">
        <v>8.0000000000000004E-4</v>
      </c>
      <c r="D7" s="74" t="s">
        <v>9</v>
      </c>
      <c r="E7" s="74" t="s">
        <v>9</v>
      </c>
      <c r="F7" s="74" t="s">
        <v>9</v>
      </c>
      <c r="G7" s="397" t="s">
        <v>43</v>
      </c>
      <c r="H7" s="91"/>
    </row>
    <row r="8" spans="1:9" ht="14.25" customHeight="1">
      <c r="A8" s="19">
        <v>160</v>
      </c>
      <c r="B8" s="75">
        <v>2.3E-2</v>
      </c>
      <c r="C8" s="75">
        <v>8.0000000000000004E-4</v>
      </c>
      <c r="D8" s="74" t="s">
        <v>9</v>
      </c>
      <c r="E8" s="74" t="s">
        <v>9</v>
      </c>
      <c r="F8" s="74" t="s">
        <v>9</v>
      </c>
      <c r="G8" s="398"/>
      <c r="H8" s="91"/>
    </row>
    <row r="9" spans="1:9">
      <c r="A9" s="19">
        <v>160</v>
      </c>
      <c r="B9" s="75">
        <v>2.5999999999999999E-2</v>
      </c>
      <c r="C9" s="75">
        <v>1.6999999999999999E-3</v>
      </c>
      <c r="D9" s="74" t="s">
        <v>9</v>
      </c>
      <c r="E9" s="74" t="s">
        <v>9</v>
      </c>
      <c r="F9" s="74" t="s">
        <v>9</v>
      </c>
      <c r="G9" s="398"/>
      <c r="H9" s="91"/>
    </row>
    <row r="10" spans="1:9">
      <c r="A10" s="19">
        <v>160</v>
      </c>
      <c r="B10" s="75">
        <v>1.7999999999999999E-2</v>
      </c>
      <c r="C10" s="75">
        <v>1.1000000000000001E-3</v>
      </c>
      <c r="D10" s="74" t="s">
        <v>9</v>
      </c>
      <c r="E10" s="74" t="s">
        <v>9</v>
      </c>
      <c r="F10" s="74" t="s">
        <v>9</v>
      </c>
      <c r="G10" s="399"/>
      <c r="H10" s="91"/>
    </row>
    <row r="11" spans="1:9">
      <c r="A11" s="74">
        <v>170</v>
      </c>
      <c r="B11" s="74">
        <v>1.4999999999999999E-2</v>
      </c>
      <c r="C11" s="74">
        <v>5.0000000000000001E-4</v>
      </c>
      <c r="D11" s="18" t="s">
        <v>9</v>
      </c>
      <c r="E11" s="18" t="s">
        <v>9</v>
      </c>
      <c r="F11" s="18" t="s">
        <v>9</v>
      </c>
      <c r="G11" s="74">
        <v>13</v>
      </c>
      <c r="H11" s="91"/>
    </row>
    <row r="12" spans="1:9">
      <c r="A12" s="74">
        <v>170</v>
      </c>
      <c r="B12" s="74">
        <v>2.5999999999999999E-2</v>
      </c>
      <c r="C12" s="74">
        <v>8.0000000000000004E-4</v>
      </c>
      <c r="D12" s="18" t="s">
        <v>9</v>
      </c>
      <c r="E12" s="18" t="s">
        <v>9</v>
      </c>
      <c r="F12" s="18" t="s">
        <v>9</v>
      </c>
      <c r="G12" s="74">
        <v>15</v>
      </c>
      <c r="H12" s="91"/>
    </row>
    <row r="13" spans="1:9">
      <c r="A13" s="74">
        <v>170</v>
      </c>
      <c r="B13" s="74">
        <v>2.4E-2</v>
      </c>
      <c r="C13" s="74">
        <v>8.0000000000000004E-4</v>
      </c>
      <c r="D13" s="74">
        <v>0.03</v>
      </c>
      <c r="E13" s="74">
        <v>4.0000000000000002E-4</v>
      </c>
      <c r="F13" s="74">
        <v>5.0000000000000001E-4</v>
      </c>
      <c r="G13" s="74" t="s">
        <v>44</v>
      </c>
      <c r="H13" s="91"/>
    </row>
    <row r="14" spans="1:9" ht="15" customHeight="1">
      <c r="A14" s="74">
        <v>180</v>
      </c>
      <c r="B14" s="95">
        <v>0.05</v>
      </c>
      <c r="C14" s="74">
        <v>2.3E-3</v>
      </c>
      <c r="D14" s="95">
        <v>0.05</v>
      </c>
      <c r="E14" s="74">
        <v>5.0000000000000001E-4</v>
      </c>
      <c r="F14" s="74">
        <v>8.9999999999999998E-4</v>
      </c>
      <c r="G14" s="74" t="s">
        <v>45</v>
      </c>
      <c r="H14" s="91"/>
    </row>
    <row r="15" spans="1:9" ht="12" customHeight="1">
      <c r="A15" s="74">
        <v>180</v>
      </c>
      <c r="B15" s="95">
        <v>8.4000000000000005E-2</v>
      </c>
      <c r="C15" s="74">
        <v>1.9E-3</v>
      </c>
      <c r="D15" s="95">
        <v>6.0999999999999999E-2</v>
      </c>
      <c r="E15" s="74">
        <v>2.9999999999999997E-4</v>
      </c>
      <c r="F15" s="74">
        <v>6.9999999999999999E-4</v>
      </c>
      <c r="G15" s="74">
        <v>19</v>
      </c>
      <c r="H15" s="91"/>
    </row>
    <row r="16" spans="1:9" ht="15" customHeight="1">
      <c r="A16" s="74">
        <v>200</v>
      </c>
      <c r="B16" s="95">
        <v>6.8000000000000005E-2</v>
      </c>
      <c r="C16" s="74">
        <v>1.8E-3</v>
      </c>
      <c r="D16" s="95">
        <v>4.2999999999999997E-2</v>
      </c>
      <c r="E16" s="74">
        <v>5.0000000000000001E-4</v>
      </c>
      <c r="F16" s="74">
        <v>8.9999999999999998E-4</v>
      </c>
      <c r="G16" s="341" t="s">
        <v>46</v>
      </c>
      <c r="H16" s="91"/>
    </row>
    <row r="17" spans="1:8">
      <c r="A17" s="74">
        <v>200</v>
      </c>
      <c r="B17" s="95">
        <v>6.9000000000000006E-2</v>
      </c>
      <c r="C17" s="74">
        <v>1.9E-3</v>
      </c>
      <c r="D17" s="95">
        <v>7.0999999999999994E-2</v>
      </c>
      <c r="E17" s="74">
        <v>5.9999999999999995E-4</v>
      </c>
      <c r="F17" s="74">
        <v>4.0000000000000002E-4</v>
      </c>
      <c r="G17" s="341"/>
      <c r="H17" s="91"/>
    </row>
    <row r="18" spans="1:8">
      <c r="A18" s="12" t="s">
        <v>35</v>
      </c>
      <c r="B18" s="15">
        <f>AVERAGE(B7:B17)</f>
        <v>3.8909090909090914E-2</v>
      </c>
      <c r="C18" s="15">
        <f>AVERAGE(C7:C17)</f>
        <v>1.3090909090909093E-3</v>
      </c>
      <c r="D18" s="15">
        <f>AVERAGE(D7:D17)</f>
        <v>5.1000000000000004E-2</v>
      </c>
      <c r="E18" s="15">
        <f>AVERAGE(E7:E17)</f>
        <v>4.6000000000000001E-4</v>
      </c>
      <c r="F18" s="15">
        <f>AVERAGE(F7:F17)</f>
        <v>6.8000000000000005E-4</v>
      </c>
      <c r="G18" s="18" t="s">
        <v>27</v>
      </c>
      <c r="H18" s="94">
        <f>SUM(B18:F18)</f>
        <v>9.2358181818181839E-2</v>
      </c>
    </row>
    <row r="19" spans="1:8" ht="15" customHeight="1">
      <c r="A19" s="74">
        <v>220</v>
      </c>
      <c r="B19" s="74" t="s">
        <v>9</v>
      </c>
      <c r="C19" s="74" t="s">
        <v>9</v>
      </c>
      <c r="D19" s="95">
        <v>2.98E-2</v>
      </c>
      <c r="E19" s="74" t="s">
        <v>9</v>
      </c>
      <c r="F19" s="74" t="s">
        <v>9</v>
      </c>
      <c r="G19" s="341">
        <v>7</v>
      </c>
      <c r="H19" s="91"/>
    </row>
    <row r="20" spans="1:8">
      <c r="A20" s="74">
        <v>220</v>
      </c>
      <c r="B20" s="74" t="s">
        <v>9</v>
      </c>
      <c r="C20" s="74" t="s">
        <v>9</v>
      </c>
      <c r="D20" s="95">
        <v>2.1899999999999999E-2</v>
      </c>
      <c r="E20" s="74" t="s">
        <v>9</v>
      </c>
      <c r="F20" s="74" t="s">
        <v>9</v>
      </c>
      <c r="G20" s="341"/>
      <c r="H20" s="91"/>
    </row>
    <row r="21" spans="1:8">
      <c r="A21" s="74">
        <v>235</v>
      </c>
      <c r="B21" s="95">
        <v>0.11700000000000001</v>
      </c>
      <c r="C21" s="74">
        <v>4.3E-3</v>
      </c>
      <c r="D21" s="95">
        <v>6.7000000000000004E-2</v>
      </c>
      <c r="E21" s="74">
        <v>8.0000000000000004E-4</v>
      </c>
      <c r="F21" s="74">
        <v>1.1999999999999999E-3</v>
      </c>
      <c r="G21" s="18" t="s">
        <v>47</v>
      </c>
      <c r="H21" s="91"/>
    </row>
    <row r="22" spans="1:8">
      <c r="A22" s="12" t="s">
        <v>13</v>
      </c>
      <c r="B22" s="15">
        <f>AVERAGE(B19:B21)</f>
        <v>0.11700000000000001</v>
      </c>
      <c r="C22" s="15">
        <f>AVERAGE(C19:C21)</f>
        <v>4.3E-3</v>
      </c>
      <c r="D22" s="15">
        <f>AVERAGE(D19:D21)</f>
        <v>3.9566666666666667E-2</v>
      </c>
      <c r="E22" s="15">
        <f>AVERAGE(E19:E21)</f>
        <v>8.0000000000000004E-4</v>
      </c>
      <c r="F22" s="15">
        <f>AVERAGE(F19:F21)</f>
        <v>1.1999999999999999E-3</v>
      </c>
      <c r="G22" s="18" t="s">
        <v>27</v>
      </c>
      <c r="H22" s="94">
        <f>SUM(B22:F22)</f>
        <v>0.16286666666666666</v>
      </c>
    </row>
  </sheetData>
  <mergeCells count="6">
    <mergeCell ref="G5:G6"/>
    <mergeCell ref="G7:G10"/>
    <mergeCell ref="G16:G17"/>
    <mergeCell ref="G19:G20"/>
    <mergeCell ref="A1:B1"/>
    <mergeCell ref="A3:I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topLeftCell="C74" workbookViewId="0">
      <selection activeCell="J100" sqref="J100"/>
    </sheetView>
  </sheetViews>
  <sheetFormatPr defaultRowHeight="15"/>
  <cols>
    <col min="1" max="8" width="20.7109375" style="135" customWidth="1"/>
    <col min="9" max="9" width="15.7109375" style="135" customWidth="1"/>
    <col min="10" max="12" width="20.7109375" style="135" customWidth="1"/>
    <col min="13" max="13" width="18.7109375" style="135" customWidth="1"/>
    <col min="14" max="14" width="17.140625" style="135" customWidth="1"/>
    <col min="15" max="15" width="20.7109375" style="278" customWidth="1"/>
    <col min="16" max="24" width="12.7109375" customWidth="1"/>
  </cols>
  <sheetData>
    <row r="1" spans="1:17" ht="15.95" customHeight="1">
      <c r="A1" s="133" t="s">
        <v>280</v>
      </c>
      <c r="B1" s="134"/>
      <c r="C1" s="134"/>
      <c r="D1" s="134"/>
      <c r="E1" s="134"/>
      <c r="F1" s="134"/>
      <c r="G1" s="134"/>
      <c r="H1" s="134"/>
      <c r="I1" s="134"/>
    </row>
    <row r="2" spans="1:17" ht="15.95" customHeight="1">
      <c r="A2" s="133"/>
      <c r="B2" s="134"/>
      <c r="C2" s="134"/>
      <c r="D2" s="134"/>
      <c r="E2" s="134"/>
      <c r="F2" s="134"/>
      <c r="G2" s="134"/>
      <c r="H2" s="134"/>
      <c r="I2" s="134"/>
    </row>
    <row r="3" spans="1:17" ht="91.5" customHeight="1">
      <c r="A3" s="342" t="s">
        <v>281</v>
      </c>
      <c r="B3" s="342"/>
      <c r="C3" s="342"/>
      <c r="D3" s="342"/>
      <c r="E3" s="342"/>
      <c r="F3" s="342"/>
      <c r="G3" s="342"/>
      <c r="H3" s="134"/>
      <c r="I3" s="134"/>
    </row>
    <row r="4" spans="1:17" ht="73.5" customHeight="1">
      <c r="A4" s="342" t="s">
        <v>305</v>
      </c>
      <c r="B4" s="342"/>
      <c r="C4" s="342"/>
      <c r="D4" s="342"/>
      <c r="E4" s="342"/>
      <c r="F4" s="342"/>
      <c r="G4" s="342"/>
      <c r="H4" s="134"/>
      <c r="I4" s="134"/>
    </row>
    <row r="5" spans="1:17" ht="60.75" customHeight="1">
      <c r="A5" s="342" t="s">
        <v>118</v>
      </c>
      <c r="B5" s="342"/>
      <c r="C5" s="342"/>
      <c r="D5" s="342"/>
      <c r="E5" s="342"/>
      <c r="F5" s="342"/>
      <c r="G5" s="342"/>
      <c r="H5" s="134"/>
      <c r="I5" s="134"/>
    </row>
    <row r="6" spans="1:17" s="283" customFormat="1" ht="15.95" customHeight="1">
      <c r="A6" s="279"/>
      <c r="B6" s="280"/>
      <c r="C6" s="280"/>
      <c r="D6" s="280"/>
      <c r="E6" s="280"/>
      <c r="F6" s="280"/>
      <c r="G6" s="280"/>
      <c r="H6" s="280"/>
      <c r="I6" s="280"/>
      <c r="J6" s="281"/>
      <c r="K6" s="281"/>
      <c r="L6" s="281"/>
      <c r="M6" s="281"/>
      <c r="N6" s="281"/>
      <c r="O6" s="282"/>
    </row>
    <row r="7" spans="1:17" ht="15.95" customHeight="1">
      <c r="A7" s="137" t="s">
        <v>282</v>
      </c>
      <c r="B7" s="134"/>
      <c r="C7" s="134"/>
      <c r="D7" s="134"/>
      <c r="E7" s="134"/>
      <c r="F7" s="134"/>
      <c r="G7" s="134"/>
      <c r="H7" s="134"/>
      <c r="I7" s="134"/>
    </row>
    <row r="8" spans="1:17" ht="15.95" customHeight="1">
      <c r="A8" s="138" t="s">
        <v>0</v>
      </c>
      <c r="B8" s="138" t="s">
        <v>120</v>
      </c>
      <c r="C8" s="138" t="s">
        <v>121</v>
      </c>
      <c r="D8" s="139" t="s">
        <v>122</v>
      </c>
      <c r="E8" s="138" t="s">
        <v>123</v>
      </c>
      <c r="F8" s="140" t="s">
        <v>124</v>
      </c>
      <c r="G8" s="343" t="s">
        <v>6</v>
      </c>
      <c r="H8" s="134"/>
      <c r="I8" s="134"/>
    </row>
    <row r="9" spans="1:17" ht="15.95" customHeight="1">
      <c r="A9" s="141" t="s">
        <v>7</v>
      </c>
      <c r="B9" s="141" t="s">
        <v>125</v>
      </c>
      <c r="C9" s="142" t="s">
        <v>126</v>
      </c>
      <c r="D9" s="252" t="s">
        <v>127</v>
      </c>
      <c r="E9" s="144" t="s">
        <v>128</v>
      </c>
      <c r="F9" s="145" t="s">
        <v>129</v>
      </c>
      <c r="G9" s="400"/>
      <c r="H9" s="134"/>
      <c r="I9" s="134"/>
    </row>
    <row r="10" spans="1:17" ht="15.95" customHeight="1">
      <c r="A10" s="153">
        <v>160</v>
      </c>
      <c r="B10" s="153">
        <v>0.51</v>
      </c>
      <c r="C10" s="149" t="s">
        <v>130</v>
      </c>
      <c r="D10" s="263" t="s">
        <v>283</v>
      </c>
      <c r="E10" s="263">
        <v>23.5</v>
      </c>
      <c r="F10" s="401" t="s">
        <v>132</v>
      </c>
      <c r="G10" s="349" t="s">
        <v>284</v>
      </c>
      <c r="H10" s="284"/>
      <c r="I10" s="284"/>
      <c r="J10" s="284"/>
      <c r="K10" s="284"/>
      <c r="L10" s="284"/>
      <c r="M10" s="284"/>
      <c r="N10" s="284"/>
      <c r="O10" s="284"/>
      <c r="P10" s="284"/>
      <c r="Q10" s="284"/>
    </row>
    <row r="11" spans="1:17" ht="15.95" customHeight="1">
      <c r="A11" s="153">
        <v>160</v>
      </c>
      <c r="B11" s="153">
        <v>0.55000000000000004</v>
      </c>
      <c r="C11" s="149" t="s">
        <v>130</v>
      </c>
      <c r="D11" s="263" t="s">
        <v>268</v>
      </c>
      <c r="E11" s="263">
        <v>28.5</v>
      </c>
      <c r="F11" s="402"/>
      <c r="G11" s="350"/>
      <c r="H11" s="284"/>
      <c r="I11" s="284"/>
      <c r="J11" s="284"/>
      <c r="K11" s="284"/>
      <c r="L11" s="284"/>
      <c r="M11" s="284"/>
      <c r="N11" s="284"/>
      <c r="O11" s="284"/>
      <c r="P11" s="284"/>
      <c r="Q11" s="284"/>
    </row>
    <row r="12" spans="1:17" ht="15.95" customHeight="1">
      <c r="A12" s="153">
        <v>160</v>
      </c>
      <c r="B12" s="153">
        <v>0.45</v>
      </c>
      <c r="C12" s="149" t="s">
        <v>130</v>
      </c>
      <c r="D12" s="263" t="s">
        <v>285</v>
      </c>
      <c r="E12" s="263">
        <v>27.1</v>
      </c>
      <c r="F12" s="402"/>
      <c r="G12" s="350"/>
      <c r="H12" s="284"/>
      <c r="I12" s="284"/>
      <c r="J12" s="284"/>
      <c r="K12" s="284"/>
      <c r="L12" s="284"/>
      <c r="M12" s="284"/>
      <c r="N12" s="284"/>
      <c r="O12" s="284"/>
      <c r="P12" s="284"/>
      <c r="Q12" s="284"/>
    </row>
    <row r="13" spans="1:17" ht="15.95" customHeight="1">
      <c r="A13" s="153">
        <v>160</v>
      </c>
      <c r="B13" s="153">
        <v>0.46</v>
      </c>
      <c r="C13" s="149" t="s">
        <v>130</v>
      </c>
      <c r="D13" s="263" t="s">
        <v>286</v>
      </c>
      <c r="E13" s="263">
        <v>25.2</v>
      </c>
      <c r="F13" s="403"/>
      <c r="G13" s="351"/>
      <c r="H13" s="284"/>
      <c r="I13" s="284"/>
      <c r="J13" s="284"/>
      <c r="K13" s="284"/>
      <c r="L13" s="284"/>
      <c r="M13" s="284"/>
      <c r="N13" s="284"/>
      <c r="O13" s="284"/>
      <c r="P13" s="284"/>
      <c r="Q13" s="284"/>
    </row>
    <row r="14" spans="1:17" ht="15.95" customHeight="1">
      <c r="A14" s="153">
        <v>170</v>
      </c>
      <c r="B14" s="153">
        <v>0.65</v>
      </c>
      <c r="C14" s="149" t="s">
        <v>138</v>
      </c>
      <c r="D14" s="149" t="s">
        <v>287</v>
      </c>
      <c r="E14" s="149">
        <v>40.5</v>
      </c>
      <c r="F14" s="149" t="s">
        <v>140</v>
      </c>
      <c r="G14" s="260">
        <v>13</v>
      </c>
      <c r="H14" s="284"/>
      <c r="I14" s="284"/>
      <c r="J14" s="284"/>
      <c r="K14" s="284"/>
      <c r="L14" s="284"/>
      <c r="M14" s="284"/>
      <c r="N14" s="284"/>
      <c r="O14" s="284"/>
      <c r="P14" s="284"/>
      <c r="Q14" s="284"/>
    </row>
    <row r="15" spans="1:17" ht="15.95" customHeight="1">
      <c r="A15" s="153">
        <v>170</v>
      </c>
      <c r="B15" s="192">
        <v>0.24</v>
      </c>
      <c r="C15" s="261" t="s">
        <v>138</v>
      </c>
      <c r="D15" s="18" t="s">
        <v>288</v>
      </c>
      <c r="E15" s="261">
        <v>27.5</v>
      </c>
      <c r="F15" s="261" t="s">
        <v>140</v>
      </c>
      <c r="G15" s="260" t="s">
        <v>44</v>
      </c>
      <c r="H15" s="284"/>
      <c r="I15" s="284"/>
      <c r="J15" s="284"/>
      <c r="K15" s="284"/>
      <c r="L15" s="284"/>
      <c r="M15" s="284"/>
      <c r="N15" s="284"/>
      <c r="O15" s="284"/>
      <c r="P15" s="284"/>
      <c r="Q15" s="284"/>
    </row>
    <row r="16" spans="1:17" ht="15.95" customHeight="1">
      <c r="A16" s="153">
        <v>180</v>
      </c>
      <c r="B16" s="192">
        <v>0.94199999999999995</v>
      </c>
      <c r="C16" s="261" t="s">
        <v>138</v>
      </c>
      <c r="D16" s="149" t="s">
        <v>289</v>
      </c>
      <c r="E16" s="149">
        <v>63</v>
      </c>
      <c r="F16" s="401" t="s">
        <v>140</v>
      </c>
      <c r="G16" s="349">
        <v>2</v>
      </c>
      <c r="H16" s="284"/>
      <c r="I16" s="284"/>
      <c r="J16" s="284"/>
      <c r="K16" s="284"/>
      <c r="L16" s="284"/>
      <c r="M16" s="284"/>
      <c r="N16" s="284"/>
      <c r="O16" s="284"/>
      <c r="P16" s="284"/>
      <c r="Q16" s="284"/>
    </row>
    <row r="17" spans="1:17" ht="15.95" customHeight="1">
      <c r="A17" s="153">
        <v>180</v>
      </c>
      <c r="B17" s="192">
        <v>0.66900000000000004</v>
      </c>
      <c r="C17" s="261" t="s">
        <v>138</v>
      </c>
      <c r="D17" s="149" t="s">
        <v>268</v>
      </c>
      <c r="E17" s="149">
        <v>42</v>
      </c>
      <c r="F17" s="402"/>
      <c r="G17" s="350"/>
      <c r="H17" s="284"/>
      <c r="I17" s="284"/>
      <c r="J17" s="284"/>
      <c r="K17" s="284"/>
      <c r="L17" s="284"/>
      <c r="M17" s="284"/>
      <c r="N17" s="284"/>
      <c r="O17" s="284"/>
      <c r="P17" s="284"/>
      <c r="Q17" s="284"/>
    </row>
    <row r="18" spans="1:17" s="285" customFormat="1" ht="15.95" customHeight="1">
      <c r="A18" s="153">
        <v>180</v>
      </c>
      <c r="B18" s="192">
        <v>0.21</v>
      </c>
      <c r="C18" s="149" t="s">
        <v>138</v>
      </c>
      <c r="D18" s="149" t="s">
        <v>290</v>
      </c>
      <c r="E18" s="149">
        <v>27</v>
      </c>
      <c r="F18" s="403"/>
      <c r="G18" s="351"/>
      <c r="H18" s="284"/>
      <c r="I18" s="284"/>
      <c r="J18" s="284"/>
      <c r="K18" s="284"/>
      <c r="L18" s="284"/>
      <c r="M18" s="284"/>
      <c r="N18" s="284"/>
      <c r="O18" s="284"/>
      <c r="P18" s="284"/>
      <c r="Q18" s="284"/>
    </row>
    <row r="19" spans="1:17" ht="15.95" customHeight="1">
      <c r="A19" s="153">
        <v>180</v>
      </c>
      <c r="B19" s="153">
        <v>0.57499999999999996</v>
      </c>
      <c r="C19" s="149" t="s">
        <v>231</v>
      </c>
      <c r="D19" s="149" t="s">
        <v>291</v>
      </c>
      <c r="E19" s="149" t="s">
        <v>9</v>
      </c>
      <c r="F19" s="149" t="s">
        <v>140</v>
      </c>
      <c r="G19" s="260">
        <v>18</v>
      </c>
      <c r="H19" s="284"/>
      <c r="I19" s="284"/>
      <c r="J19" s="284"/>
      <c r="K19" s="284"/>
      <c r="L19" s="284"/>
      <c r="M19" s="284"/>
      <c r="N19" s="284"/>
      <c r="O19" s="284"/>
      <c r="P19" s="284"/>
      <c r="Q19" s="284"/>
    </row>
    <row r="20" spans="1:17" ht="15.95" customHeight="1">
      <c r="A20" s="153">
        <v>180</v>
      </c>
      <c r="B20" s="153">
        <v>0.39</v>
      </c>
      <c r="C20" s="149" t="s">
        <v>292</v>
      </c>
      <c r="D20" s="149" t="s">
        <v>293</v>
      </c>
      <c r="E20" s="149">
        <v>67.5</v>
      </c>
      <c r="F20" s="149" t="s">
        <v>132</v>
      </c>
      <c r="G20" s="260">
        <v>10</v>
      </c>
      <c r="H20" s="284"/>
      <c r="I20" s="284"/>
      <c r="J20" s="284"/>
      <c r="K20" s="284"/>
      <c r="L20" s="284"/>
      <c r="M20" s="284"/>
      <c r="N20" s="284"/>
      <c r="O20" s="284"/>
      <c r="P20" s="284"/>
      <c r="Q20" s="284"/>
    </row>
    <row r="21" spans="1:17" ht="15.95" customHeight="1">
      <c r="A21" s="153">
        <v>180</v>
      </c>
      <c r="B21" s="153">
        <v>0.84499999999999997</v>
      </c>
      <c r="C21" s="149" t="s">
        <v>292</v>
      </c>
      <c r="D21" s="149" t="s">
        <v>294</v>
      </c>
      <c r="E21" s="149">
        <v>111</v>
      </c>
      <c r="F21" s="149" t="s">
        <v>140</v>
      </c>
      <c r="G21" s="260">
        <v>19</v>
      </c>
      <c r="H21" s="284"/>
      <c r="I21" s="284"/>
      <c r="J21" s="284"/>
      <c r="K21" s="284"/>
      <c r="L21" s="284"/>
      <c r="M21" s="284"/>
      <c r="N21" s="284"/>
      <c r="O21" s="284"/>
      <c r="P21" s="284"/>
      <c r="Q21" s="284"/>
    </row>
    <row r="22" spans="1:17" ht="15.95" customHeight="1">
      <c r="A22" s="153">
        <v>200</v>
      </c>
      <c r="B22" s="153">
        <v>0.70699999999999996</v>
      </c>
      <c r="C22" s="149" t="s">
        <v>231</v>
      </c>
      <c r="D22" s="149" t="s">
        <v>295</v>
      </c>
      <c r="E22" s="149" t="s">
        <v>9</v>
      </c>
      <c r="F22" s="401" t="s">
        <v>140</v>
      </c>
      <c r="G22" s="349">
        <v>18</v>
      </c>
      <c r="H22" s="284"/>
      <c r="I22" s="284"/>
      <c r="J22" s="284"/>
      <c r="K22" s="284"/>
      <c r="L22" s="284"/>
      <c r="M22" s="284"/>
      <c r="N22" s="284"/>
      <c r="O22" s="284"/>
      <c r="P22" s="284"/>
      <c r="Q22" s="284"/>
    </row>
    <row r="23" spans="1:17" ht="15.95" customHeight="1">
      <c r="A23" s="153">
        <v>200</v>
      </c>
      <c r="B23" s="153">
        <v>0.879</v>
      </c>
      <c r="C23" s="149" t="s">
        <v>231</v>
      </c>
      <c r="D23" s="149" t="s">
        <v>296</v>
      </c>
      <c r="E23" s="149" t="s">
        <v>9</v>
      </c>
      <c r="F23" s="403"/>
      <c r="G23" s="351"/>
      <c r="H23" s="284"/>
      <c r="I23" s="284"/>
      <c r="J23" s="284"/>
      <c r="K23" s="284"/>
      <c r="L23" s="284"/>
      <c r="M23" s="284"/>
      <c r="N23" s="284"/>
      <c r="O23" s="284"/>
      <c r="P23" s="284"/>
      <c r="Q23" s="284"/>
    </row>
    <row r="24" spans="1:17" ht="15.95" customHeight="1">
      <c r="A24" s="153">
        <v>220</v>
      </c>
      <c r="B24" s="153">
        <v>1.2</v>
      </c>
      <c r="C24" s="149" t="s">
        <v>138</v>
      </c>
      <c r="D24" s="149" t="s">
        <v>297</v>
      </c>
      <c r="E24" s="149">
        <v>46</v>
      </c>
      <c r="F24" s="401" t="s">
        <v>140</v>
      </c>
      <c r="G24" s="349">
        <v>7</v>
      </c>
      <c r="H24" s="284"/>
      <c r="I24" s="284"/>
      <c r="J24" s="284"/>
      <c r="K24" s="284"/>
      <c r="L24" s="284"/>
      <c r="M24" s="284"/>
      <c r="N24" s="284"/>
      <c r="O24" s="284"/>
      <c r="P24" s="284"/>
      <c r="Q24" s="284"/>
    </row>
    <row r="25" spans="1:17" ht="15.95" customHeight="1">
      <c r="A25" s="153">
        <v>220</v>
      </c>
      <c r="B25" s="153">
        <v>1.3</v>
      </c>
      <c r="C25" s="149" t="s">
        <v>138</v>
      </c>
      <c r="D25" s="149" t="s">
        <v>298</v>
      </c>
      <c r="E25" s="149">
        <v>46</v>
      </c>
      <c r="F25" s="403"/>
      <c r="G25" s="351"/>
      <c r="H25" s="284"/>
      <c r="I25" s="284"/>
      <c r="J25" s="284"/>
      <c r="K25" s="284"/>
      <c r="L25" s="284"/>
      <c r="M25" s="284"/>
      <c r="N25" s="284"/>
      <c r="O25" s="284"/>
      <c r="P25" s="284"/>
      <c r="Q25" s="284"/>
    </row>
    <row r="26" spans="1:17" ht="15.95" customHeight="1">
      <c r="A26" s="153">
        <v>235</v>
      </c>
      <c r="B26" s="153">
        <v>1.206</v>
      </c>
      <c r="C26" s="149" t="s">
        <v>231</v>
      </c>
      <c r="D26" s="149" t="s">
        <v>299</v>
      </c>
      <c r="E26" s="149">
        <v>19</v>
      </c>
      <c r="F26" s="149" t="s">
        <v>140</v>
      </c>
      <c r="G26" s="260" t="s">
        <v>47</v>
      </c>
      <c r="H26" s="284"/>
      <c r="I26" s="284"/>
      <c r="J26" s="284"/>
      <c r="K26" s="284"/>
      <c r="L26" s="284"/>
      <c r="M26" s="284"/>
      <c r="N26" s="284"/>
      <c r="O26" s="284"/>
      <c r="P26" s="284"/>
      <c r="Q26" s="284"/>
    </row>
    <row r="27" spans="1:17" ht="15.95" customHeight="1">
      <c r="A27" s="231" t="s">
        <v>300</v>
      </c>
      <c r="B27" s="286"/>
      <c r="C27" s="287"/>
      <c r="D27" s="287"/>
      <c r="E27" s="287"/>
      <c r="F27" s="287"/>
      <c r="G27" s="288"/>
      <c r="H27" s="284"/>
      <c r="I27" s="284"/>
      <c r="J27" s="284"/>
      <c r="K27" s="284"/>
      <c r="L27" s="284"/>
      <c r="M27" s="284"/>
      <c r="N27" s="284"/>
      <c r="O27" s="284"/>
      <c r="P27" s="284"/>
      <c r="Q27" s="284"/>
    </row>
    <row r="28" spans="1:17" ht="15.95" customHeight="1">
      <c r="A28" s="223"/>
      <c r="B28" s="286"/>
      <c r="C28" s="287"/>
      <c r="D28" s="287"/>
      <c r="E28" s="287"/>
      <c r="F28" s="287"/>
      <c r="G28" s="288"/>
      <c r="H28" s="284"/>
      <c r="I28" s="284"/>
      <c r="J28" s="284"/>
      <c r="K28" s="284"/>
      <c r="L28" s="284"/>
      <c r="M28" s="284"/>
      <c r="N28" s="284"/>
      <c r="O28" s="284"/>
      <c r="P28" s="284"/>
      <c r="Q28" s="284"/>
    </row>
    <row r="29" spans="1:17" ht="15.95" customHeight="1">
      <c r="A29" s="137" t="s">
        <v>306</v>
      </c>
      <c r="B29" s="161"/>
      <c r="C29" s="163"/>
      <c r="D29" s="163"/>
      <c r="E29" s="163"/>
      <c r="F29" s="163"/>
      <c r="G29" s="164"/>
      <c r="H29" s="164"/>
      <c r="I29" s="164"/>
      <c r="J29" s="164"/>
      <c r="K29" s="284"/>
      <c r="L29" s="284"/>
      <c r="M29" s="284"/>
      <c r="N29" s="284"/>
      <c r="O29" s="284"/>
      <c r="P29" s="284"/>
      <c r="Q29" s="284"/>
    </row>
    <row r="30" spans="1:17" ht="15.95" customHeight="1">
      <c r="A30" s="138" t="s">
        <v>0</v>
      </c>
      <c r="B30" s="138" t="s">
        <v>120</v>
      </c>
      <c r="C30" s="163"/>
      <c r="D30" s="163"/>
      <c r="E30" s="163"/>
      <c r="F30" s="163"/>
      <c r="G30" s="164"/>
      <c r="H30" s="164"/>
      <c r="I30" s="164"/>
      <c r="J30" s="164"/>
      <c r="K30" s="284"/>
      <c r="L30" s="284"/>
      <c r="M30" s="284"/>
      <c r="N30" s="284"/>
      <c r="O30" s="284"/>
      <c r="P30" s="284"/>
      <c r="Q30" s="284"/>
    </row>
    <row r="31" spans="1:17" ht="15.95" customHeight="1">
      <c r="A31" s="141" t="s">
        <v>147</v>
      </c>
      <c r="B31" s="177" t="s">
        <v>125</v>
      </c>
      <c r="C31" s="163"/>
      <c r="D31" s="163"/>
      <c r="E31" s="163"/>
      <c r="F31" s="163"/>
      <c r="G31" s="164"/>
      <c r="H31" s="164"/>
      <c r="I31" s="164"/>
      <c r="J31" s="164"/>
      <c r="K31" s="284"/>
      <c r="L31" s="284"/>
      <c r="M31" s="284"/>
      <c r="N31" s="284"/>
      <c r="O31" s="284"/>
      <c r="P31" s="284"/>
      <c r="Q31" s="284"/>
    </row>
    <row r="32" spans="1:17" ht="15.95" customHeight="1">
      <c r="A32" s="157" t="s">
        <v>148</v>
      </c>
      <c r="B32" s="225">
        <f>AVERAGE(B10:B23)</f>
        <v>0.57692857142857146</v>
      </c>
      <c r="C32" s="163"/>
      <c r="D32" s="163"/>
      <c r="E32" s="163"/>
      <c r="F32" s="163"/>
      <c r="G32" s="164"/>
      <c r="H32" s="164"/>
      <c r="I32" s="164"/>
      <c r="J32" s="164"/>
      <c r="K32" s="284"/>
      <c r="L32" s="284"/>
      <c r="M32" s="284"/>
      <c r="N32" s="284"/>
      <c r="O32" s="284"/>
      <c r="P32" s="284"/>
      <c r="Q32" s="284"/>
    </row>
    <row r="33" spans="1:17" ht="15.95" customHeight="1">
      <c r="A33" s="157" t="s">
        <v>42</v>
      </c>
      <c r="B33" s="226">
        <f>AVERAGE(B24:B26)</f>
        <v>1.2353333333333334</v>
      </c>
      <c r="C33" s="163"/>
      <c r="D33" s="163"/>
      <c r="E33" s="163"/>
      <c r="F33" s="163"/>
      <c r="G33" s="164"/>
      <c r="H33" s="164"/>
      <c r="I33" s="164"/>
      <c r="J33" s="164"/>
      <c r="K33" s="284"/>
      <c r="L33" s="284"/>
      <c r="M33" s="284"/>
      <c r="N33" s="284"/>
      <c r="O33" s="284"/>
      <c r="P33" s="284"/>
      <c r="Q33" s="284"/>
    </row>
    <row r="34" spans="1:17" ht="15.95" customHeight="1">
      <c r="A34" s="160" t="s">
        <v>149</v>
      </c>
      <c r="B34" s="166"/>
      <c r="C34" s="162"/>
      <c r="D34" s="162"/>
      <c r="E34" s="163"/>
      <c r="F34" s="163"/>
      <c r="G34" s="164"/>
      <c r="H34" s="164"/>
      <c r="I34" s="164"/>
      <c r="J34" s="164"/>
      <c r="K34" s="284"/>
      <c r="L34" s="284"/>
      <c r="M34" s="284"/>
      <c r="N34" s="284"/>
      <c r="O34" s="284"/>
      <c r="P34" s="284"/>
      <c r="Q34" s="284"/>
    </row>
    <row r="35" spans="1:17" ht="15.95" customHeight="1">
      <c r="A35" s="161"/>
      <c r="B35" s="166"/>
      <c r="C35" s="162"/>
      <c r="D35" s="162"/>
      <c r="E35" s="163"/>
      <c r="F35" s="163"/>
      <c r="G35" s="164"/>
      <c r="H35" s="164"/>
      <c r="I35" s="164"/>
      <c r="J35" s="164"/>
      <c r="K35" s="284"/>
      <c r="L35" s="284"/>
      <c r="M35" s="284"/>
      <c r="N35" s="284"/>
      <c r="O35" s="284"/>
      <c r="P35" s="284"/>
      <c r="Q35" s="284"/>
    </row>
    <row r="36" spans="1:17" ht="15.95" customHeight="1">
      <c r="A36" s="137" t="s">
        <v>307</v>
      </c>
      <c r="E36" s="162"/>
      <c r="F36" s="163"/>
      <c r="G36" s="164"/>
      <c r="H36" s="164"/>
      <c r="I36" s="164"/>
      <c r="J36" s="164"/>
      <c r="K36" s="284"/>
      <c r="L36" s="284"/>
      <c r="M36" s="284"/>
      <c r="N36" s="284"/>
      <c r="O36" s="284"/>
      <c r="P36" s="284"/>
      <c r="Q36" s="284"/>
    </row>
    <row r="37" spans="1:17" ht="15.95" customHeight="1">
      <c r="A37" s="247" t="s">
        <v>0</v>
      </c>
      <c r="B37" s="168" t="s">
        <v>1</v>
      </c>
      <c r="C37" s="168" t="s">
        <v>2</v>
      </c>
      <c r="D37" s="168" t="s">
        <v>3</v>
      </c>
      <c r="E37" s="168" t="s">
        <v>4</v>
      </c>
      <c r="F37" s="168" t="s">
        <v>5</v>
      </c>
      <c r="G37" s="164"/>
      <c r="H37" s="164"/>
      <c r="I37" s="164"/>
      <c r="J37" s="164"/>
      <c r="K37" s="284"/>
      <c r="L37" s="284"/>
      <c r="M37" s="284"/>
      <c r="N37" s="284"/>
      <c r="O37" s="284"/>
      <c r="P37" s="284"/>
      <c r="Q37" s="284"/>
    </row>
    <row r="38" spans="1:17" ht="15.95" customHeight="1">
      <c r="A38" s="248" t="s">
        <v>7</v>
      </c>
      <c r="B38" s="169" t="s">
        <v>8</v>
      </c>
      <c r="C38" s="169" t="s">
        <v>8</v>
      </c>
      <c r="D38" s="169" t="s">
        <v>8</v>
      </c>
      <c r="E38" s="169" t="s">
        <v>8</v>
      </c>
      <c r="F38" s="169" t="s">
        <v>8</v>
      </c>
      <c r="G38" s="164"/>
      <c r="H38" s="164"/>
      <c r="I38" s="164"/>
      <c r="J38" s="164"/>
      <c r="K38" s="284"/>
      <c r="L38" s="284"/>
      <c r="M38" s="284"/>
      <c r="N38" s="284"/>
      <c r="O38" s="284"/>
      <c r="P38" s="284"/>
      <c r="Q38" s="284"/>
    </row>
    <row r="39" spans="1:17" ht="15.95" customHeight="1">
      <c r="A39" s="157" t="s">
        <v>148</v>
      </c>
      <c r="B39" s="9">
        <f>'Douglas Fir HAP'!B18</f>
        <v>3.8909090909090914E-2</v>
      </c>
      <c r="C39" s="9">
        <f>'Douglas Fir HAP'!C18</f>
        <v>1.3090909090909093E-3</v>
      </c>
      <c r="D39" s="258">
        <f>'Douglas Fir HAP'!D18</f>
        <v>5.1000000000000004E-2</v>
      </c>
      <c r="E39" s="258">
        <f>'Douglas Fir HAP'!E18</f>
        <v>4.6000000000000001E-4</v>
      </c>
      <c r="F39" s="258">
        <f>'Douglas Fir HAP'!F18</f>
        <v>6.8000000000000005E-4</v>
      </c>
      <c r="G39" s="164"/>
      <c r="H39" s="164"/>
      <c r="I39" s="164"/>
      <c r="J39" s="164"/>
      <c r="K39" s="284"/>
      <c r="L39" s="284"/>
      <c r="M39" s="284"/>
      <c r="N39" s="284"/>
      <c r="O39" s="284"/>
      <c r="P39" s="284"/>
      <c r="Q39" s="284"/>
    </row>
    <row r="40" spans="1:17" ht="15.95" customHeight="1">
      <c r="A40" s="157" t="s">
        <v>42</v>
      </c>
      <c r="B40" s="9">
        <f>'Douglas Fir HAP'!B22</f>
        <v>0.11700000000000001</v>
      </c>
      <c r="C40" s="9">
        <f>'Douglas Fir HAP'!C22</f>
        <v>4.3E-3</v>
      </c>
      <c r="D40" s="250">
        <f>'Douglas Fir HAP'!D22</f>
        <v>3.9566666666666667E-2</v>
      </c>
      <c r="E40" s="250">
        <f>'Douglas Fir HAP'!E22</f>
        <v>8.0000000000000004E-4</v>
      </c>
      <c r="F40" s="250">
        <f>'Douglas Fir HAP'!F22</f>
        <v>1.1999999999999999E-3</v>
      </c>
      <c r="G40" s="164"/>
      <c r="H40" s="164"/>
      <c r="I40" s="164"/>
      <c r="J40" s="164"/>
      <c r="K40" s="284"/>
      <c r="L40" s="284"/>
      <c r="M40" s="284"/>
      <c r="N40" s="284"/>
      <c r="O40" s="284"/>
      <c r="P40" s="284"/>
      <c r="Q40" s="284"/>
    </row>
    <row r="41" spans="1:17" ht="15.95" customHeight="1">
      <c r="A41" s="160" t="s">
        <v>301</v>
      </c>
      <c r="B41" s="171"/>
      <c r="C41" s="133"/>
      <c r="D41" s="133"/>
      <c r="E41" s="162"/>
      <c r="F41" s="163"/>
      <c r="G41" s="164"/>
      <c r="H41" s="164"/>
      <c r="I41" s="164"/>
      <c r="J41" s="164"/>
      <c r="K41" s="284"/>
      <c r="L41" s="284"/>
      <c r="M41" s="284"/>
      <c r="N41" s="284"/>
      <c r="O41" s="284"/>
      <c r="P41" s="284"/>
      <c r="Q41" s="284"/>
    </row>
    <row r="42" spans="1:17" ht="15.95" customHeight="1">
      <c r="A42" s="161"/>
      <c r="B42" s="166"/>
      <c r="C42" s="162"/>
      <c r="D42" s="162"/>
      <c r="E42" s="163"/>
      <c r="F42" s="163"/>
      <c r="G42" s="164"/>
      <c r="H42" s="164"/>
      <c r="I42" s="164"/>
      <c r="J42" s="164"/>
      <c r="K42" s="284"/>
      <c r="L42" s="284"/>
      <c r="M42" s="284"/>
      <c r="N42" s="284"/>
      <c r="O42" s="284"/>
      <c r="P42" s="284"/>
      <c r="Q42" s="284"/>
    </row>
    <row r="43" spans="1:17" ht="15.95" customHeight="1">
      <c r="A43" s="137" t="s">
        <v>302</v>
      </c>
      <c r="B43" s="173"/>
      <c r="C43" s="173"/>
      <c r="D43" s="173"/>
      <c r="E43" s="173"/>
      <c r="F43" s="173"/>
      <c r="G43" s="173"/>
      <c r="H43" s="173"/>
      <c r="I43" s="164"/>
      <c r="J43" s="164"/>
      <c r="K43" s="284"/>
      <c r="L43" s="284"/>
      <c r="M43" s="284"/>
      <c r="N43" s="284"/>
      <c r="O43" s="284"/>
      <c r="P43" s="284"/>
      <c r="Q43" s="284"/>
    </row>
    <row r="44" spans="1:17" ht="15.95" customHeight="1">
      <c r="A44" s="172" t="s">
        <v>153</v>
      </c>
      <c r="H44" s="173"/>
      <c r="I44" s="164"/>
      <c r="J44" s="164"/>
      <c r="K44" s="284"/>
      <c r="L44" s="284"/>
      <c r="M44" s="284"/>
      <c r="N44" s="284"/>
      <c r="O44" s="284"/>
      <c r="P44" s="284"/>
      <c r="Q44" s="284"/>
    </row>
    <row r="45" spans="1:17" ht="15.95" customHeight="1">
      <c r="A45" s="174" t="s">
        <v>154</v>
      </c>
      <c r="B45" s="172" t="s">
        <v>155</v>
      </c>
      <c r="H45" s="173"/>
      <c r="I45" s="164"/>
      <c r="J45" s="164"/>
      <c r="K45" s="284"/>
      <c r="L45" s="284"/>
      <c r="M45" s="284"/>
      <c r="N45" s="284"/>
      <c r="O45" s="284"/>
      <c r="P45" s="284"/>
      <c r="Q45" s="284"/>
    </row>
    <row r="46" spans="1:17" ht="15.95" customHeight="1">
      <c r="A46" s="174"/>
      <c r="B46" s="172" t="s">
        <v>156</v>
      </c>
      <c r="H46" s="173"/>
      <c r="I46" s="164"/>
      <c r="J46" s="164"/>
      <c r="K46" s="284"/>
      <c r="L46" s="284"/>
      <c r="M46" s="284"/>
      <c r="N46" s="284"/>
      <c r="O46" s="284"/>
      <c r="P46" s="284"/>
      <c r="Q46" s="284"/>
    </row>
    <row r="47" spans="1:17" ht="15.95" customHeight="1">
      <c r="A47" s="172"/>
      <c r="B47" s="172" t="s">
        <v>157</v>
      </c>
      <c r="H47" s="173"/>
      <c r="I47" s="164"/>
      <c r="J47" s="164"/>
      <c r="K47" s="284"/>
      <c r="L47" s="284"/>
      <c r="M47" s="284"/>
      <c r="N47" s="284"/>
      <c r="O47" s="284"/>
      <c r="P47" s="284"/>
      <c r="Q47" s="284"/>
    </row>
    <row r="48" spans="1:17" ht="15.95" customHeight="1">
      <c r="A48" s="172"/>
      <c r="B48" s="172" t="s">
        <v>158</v>
      </c>
      <c r="H48" s="173"/>
      <c r="I48" s="164"/>
      <c r="J48" s="164"/>
      <c r="K48" s="284"/>
      <c r="L48" s="284"/>
      <c r="M48" s="284"/>
      <c r="N48" s="284"/>
      <c r="O48" s="284"/>
      <c r="P48" s="284"/>
      <c r="Q48" s="284"/>
    </row>
    <row r="49" spans="1:17" ht="15.95" customHeight="1">
      <c r="A49" s="172"/>
      <c r="B49" s="172" t="s">
        <v>159</v>
      </c>
      <c r="H49" s="173"/>
      <c r="I49" s="164"/>
      <c r="J49" s="164"/>
      <c r="K49" s="284"/>
      <c r="L49" s="284"/>
      <c r="M49" s="284"/>
      <c r="N49" s="284"/>
      <c r="O49" s="284"/>
      <c r="P49" s="284"/>
      <c r="Q49" s="284"/>
    </row>
    <row r="50" spans="1:17" ht="15.95" customHeight="1">
      <c r="A50" s="172"/>
      <c r="B50" s="172" t="s">
        <v>160</v>
      </c>
      <c r="H50" s="173"/>
      <c r="I50" s="164"/>
      <c r="J50" s="164"/>
      <c r="K50" s="284"/>
      <c r="L50" s="284"/>
      <c r="M50" s="284"/>
      <c r="N50" s="284"/>
      <c r="O50" s="284"/>
      <c r="P50" s="284"/>
      <c r="Q50" s="284"/>
    </row>
    <row r="51" spans="1:17" ht="15.95" customHeight="1">
      <c r="A51" s="175"/>
      <c r="B51" s="173"/>
      <c r="C51" s="173"/>
      <c r="D51" s="173"/>
      <c r="E51" s="173"/>
      <c r="F51" s="173"/>
      <c r="G51" s="173"/>
      <c r="I51" s="164"/>
      <c r="J51" s="164"/>
      <c r="K51" s="284"/>
      <c r="L51" s="284"/>
      <c r="M51" s="284"/>
      <c r="N51" s="284"/>
      <c r="O51" s="284"/>
      <c r="P51" s="284"/>
      <c r="Q51" s="284"/>
    </row>
    <row r="52" spans="1:17" ht="15.95" customHeight="1">
      <c r="A52" s="138" t="s">
        <v>0</v>
      </c>
      <c r="B52" s="138" t="s">
        <v>1</v>
      </c>
      <c r="C52" s="138" t="s">
        <v>2</v>
      </c>
      <c r="D52" s="138" t="s">
        <v>3</v>
      </c>
      <c r="E52" s="138" t="s">
        <v>4</v>
      </c>
      <c r="F52" s="138" t="s">
        <v>5</v>
      </c>
      <c r="G52" s="173"/>
      <c r="H52" s="251" t="s">
        <v>161</v>
      </c>
      <c r="I52" s="164"/>
      <c r="J52" s="164"/>
      <c r="K52" s="284"/>
      <c r="L52" s="284"/>
      <c r="M52" s="284"/>
      <c r="N52" s="284"/>
      <c r="O52" s="284"/>
      <c r="P52" s="284"/>
      <c r="Q52" s="284"/>
    </row>
    <row r="53" spans="1:17" ht="15.95" customHeight="1">
      <c r="A53" s="177" t="s">
        <v>162</v>
      </c>
      <c r="B53" s="178" t="s">
        <v>163</v>
      </c>
      <c r="C53" s="177" t="s">
        <v>163</v>
      </c>
      <c r="D53" s="177" t="s">
        <v>163</v>
      </c>
      <c r="E53" s="177" t="s">
        <v>163</v>
      </c>
      <c r="F53" s="177" t="s">
        <v>163</v>
      </c>
      <c r="G53" s="173"/>
      <c r="H53" s="177" t="s">
        <v>163</v>
      </c>
      <c r="I53" s="164"/>
      <c r="J53" s="164"/>
      <c r="K53" s="284"/>
      <c r="L53" s="284"/>
      <c r="M53" s="284"/>
      <c r="N53" s="284"/>
      <c r="O53" s="284"/>
      <c r="P53" s="284"/>
      <c r="Q53" s="284"/>
    </row>
    <row r="54" spans="1:17" ht="15.95" customHeight="1">
      <c r="A54" s="141" t="s">
        <v>82</v>
      </c>
      <c r="B54" s="141" t="s">
        <v>8</v>
      </c>
      <c r="C54" s="141" t="s">
        <v>8</v>
      </c>
      <c r="D54" s="141" t="s">
        <v>8</v>
      </c>
      <c r="E54" s="141" t="s">
        <v>8</v>
      </c>
      <c r="F54" s="141" t="s">
        <v>8</v>
      </c>
      <c r="G54" s="173"/>
      <c r="H54" s="141" t="s">
        <v>8</v>
      </c>
      <c r="I54" s="164"/>
      <c r="J54" s="164"/>
      <c r="K54" s="284"/>
      <c r="L54" s="284"/>
      <c r="M54" s="284"/>
      <c r="N54" s="284"/>
      <c r="O54" s="284"/>
      <c r="P54" s="284"/>
      <c r="Q54" s="284"/>
    </row>
    <row r="55" spans="1:17" ht="15.95" customHeight="1">
      <c r="A55" s="253" t="s">
        <v>148</v>
      </c>
      <c r="B55" s="250">
        <f>B61*B39*C67/C61*E61/E67</f>
        <v>1.050130158712145E-2</v>
      </c>
      <c r="C55" s="181">
        <f>B62*C39*C67/C62*E62/E67</f>
        <v>0</v>
      </c>
      <c r="D55" s="249">
        <f>B63*D39*C67/C63*E63/E67</f>
        <v>1.390509159421606E-2</v>
      </c>
      <c r="E55" s="249">
        <f>B64*E39*C67/C64*E64/E67</f>
        <v>1.8835496678707575E-4</v>
      </c>
      <c r="F55" s="249">
        <f>B65*F39*C67/C65*E65/E67</f>
        <v>2.8844910102739725E-4</v>
      </c>
      <c r="G55" s="182" t="s">
        <v>164</v>
      </c>
      <c r="H55" s="183">
        <f>SUM(B55,C55,D55,E55,F55)</f>
        <v>2.4883197249151983E-2</v>
      </c>
      <c r="I55" s="164"/>
      <c r="J55" s="164"/>
      <c r="K55" s="284"/>
      <c r="L55" s="284"/>
      <c r="M55" s="284"/>
      <c r="N55" s="284"/>
      <c r="O55" s="284"/>
      <c r="P55" s="284"/>
      <c r="Q55" s="284"/>
    </row>
    <row r="56" spans="1:17" ht="15.95" customHeight="1">
      <c r="A56" s="253" t="s">
        <v>42</v>
      </c>
      <c r="B56" s="250">
        <f>B61*B40*C67/C61*E61/E67</f>
        <v>3.1577512015479675E-2</v>
      </c>
      <c r="C56" s="181">
        <f>B62*C40*C67/C62*E62/E67</f>
        <v>0</v>
      </c>
      <c r="D56" s="238">
        <f>B63*D40*C67/C63*E63/E67</f>
        <v>1.0787806354466967E-2</v>
      </c>
      <c r="E56" s="238">
        <f>B64*E40*C67/C64*E64/E67</f>
        <v>3.2757385528187083E-4</v>
      </c>
      <c r="F56" s="238">
        <f>B65*F40*C67/C65*E65/E67</f>
        <v>5.0902782534246571E-4</v>
      </c>
      <c r="G56" s="173"/>
      <c r="H56" s="183">
        <f>SUM(B56,C56,D55,E55,F55)</f>
        <v>4.5959407677510208E-2</v>
      </c>
      <c r="I56" s="164"/>
      <c r="J56" s="164"/>
      <c r="K56" s="284"/>
      <c r="L56" s="284"/>
      <c r="M56" s="284"/>
      <c r="N56" s="284"/>
      <c r="O56" s="284"/>
      <c r="P56" s="284"/>
      <c r="Q56" s="284"/>
    </row>
    <row r="57" spans="1:17" ht="15.95" customHeight="1">
      <c r="A57" s="175"/>
      <c r="I57" s="164"/>
      <c r="J57" s="164"/>
      <c r="K57" s="284"/>
      <c r="L57" s="284"/>
      <c r="M57" s="284"/>
      <c r="N57" s="284"/>
      <c r="O57" s="284"/>
      <c r="P57" s="284"/>
      <c r="Q57" s="284"/>
    </row>
    <row r="58" spans="1:17" ht="15.95" customHeight="1">
      <c r="A58" s="185" t="s">
        <v>165</v>
      </c>
      <c r="I58" s="164"/>
      <c r="J58" s="164"/>
      <c r="K58" s="284"/>
      <c r="L58" s="284"/>
      <c r="M58" s="284"/>
      <c r="N58" s="284"/>
      <c r="O58" s="284"/>
      <c r="P58" s="284"/>
      <c r="Q58" s="284"/>
    </row>
    <row r="59" spans="1:17" ht="15.95" customHeight="1">
      <c r="A59" s="343" t="s">
        <v>166</v>
      </c>
      <c r="B59" s="343" t="s">
        <v>167</v>
      </c>
      <c r="C59" s="251" t="s">
        <v>168</v>
      </c>
      <c r="D59" s="343" t="s">
        <v>169</v>
      </c>
      <c r="E59" s="251" t="s">
        <v>170</v>
      </c>
      <c r="F59" s="251" t="s">
        <v>171</v>
      </c>
      <c r="G59" s="251" t="s">
        <v>172</v>
      </c>
      <c r="H59" s="343" t="s">
        <v>6</v>
      </c>
      <c r="K59" s="284"/>
      <c r="L59" s="284"/>
      <c r="M59" s="284"/>
      <c r="N59" s="284"/>
      <c r="O59" s="284"/>
      <c r="P59" s="284"/>
      <c r="Q59" s="284"/>
    </row>
    <row r="60" spans="1:17" ht="15.95" customHeight="1">
      <c r="A60" s="364"/>
      <c r="B60" s="364"/>
      <c r="C60" s="254" t="s">
        <v>173</v>
      </c>
      <c r="D60" s="364"/>
      <c r="E60" s="252" t="s">
        <v>174</v>
      </c>
      <c r="F60" s="252" t="s">
        <v>174</v>
      </c>
      <c r="G60" s="252" t="s">
        <v>174</v>
      </c>
      <c r="H60" s="364"/>
      <c r="K60" s="284"/>
      <c r="L60" s="284"/>
      <c r="M60" s="284"/>
      <c r="N60" s="284"/>
      <c r="O60" s="284"/>
      <c r="P60" s="284"/>
      <c r="Q60" s="284"/>
    </row>
    <row r="61" spans="1:17" ht="15.95" customHeight="1">
      <c r="A61" s="188" t="s">
        <v>1</v>
      </c>
      <c r="B61" s="255">
        <v>0.72</v>
      </c>
      <c r="C61" s="255">
        <f>(E61*C67)+(F61*C68)+(G61*C69)</f>
        <v>32.042000000000002</v>
      </c>
      <c r="D61" s="255" t="s">
        <v>175</v>
      </c>
      <c r="E61" s="255">
        <v>1</v>
      </c>
      <c r="F61" s="255">
        <v>4</v>
      </c>
      <c r="G61" s="255">
        <v>1</v>
      </c>
      <c r="H61" s="255">
        <v>1</v>
      </c>
      <c r="K61" s="284"/>
      <c r="L61" s="284"/>
      <c r="M61" s="284"/>
      <c r="N61" s="284"/>
      <c r="O61" s="284"/>
      <c r="P61" s="284"/>
      <c r="Q61" s="284"/>
    </row>
    <row r="62" spans="1:17" ht="15.95" customHeight="1">
      <c r="A62" s="188" t="s">
        <v>2</v>
      </c>
      <c r="B62" s="255">
        <v>0</v>
      </c>
      <c r="C62" s="255">
        <f>(E62*C67)+(F62*C68)+(G62*C69)</f>
        <v>30.026199999999999</v>
      </c>
      <c r="D62" s="255" t="s">
        <v>176</v>
      </c>
      <c r="E62" s="255">
        <v>1</v>
      </c>
      <c r="F62" s="255">
        <v>2</v>
      </c>
      <c r="G62" s="255">
        <v>1</v>
      </c>
      <c r="H62" s="255">
        <v>16</v>
      </c>
      <c r="K62" s="284"/>
      <c r="L62" s="284"/>
      <c r="M62" s="284"/>
      <c r="N62" s="284"/>
      <c r="O62" s="284"/>
      <c r="P62" s="284"/>
      <c r="Q62" s="284"/>
    </row>
    <row r="63" spans="1:17" ht="15.95" customHeight="1">
      <c r="A63" s="188" t="s">
        <v>3</v>
      </c>
      <c r="B63" s="190">
        <v>0.5</v>
      </c>
      <c r="C63" s="255">
        <f>(E63*C67)+(F63*C68)+(G63*C69)</f>
        <v>44.052999999999997</v>
      </c>
      <c r="D63" s="255" t="s">
        <v>177</v>
      </c>
      <c r="E63" s="255">
        <v>2</v>
      </c>
      <c r="F63" s="255">
        <v>4</v>
      </c>
      <c r="G63" s="255">
        <v>1</v>
      </c>
      <c r="H63" s="255">
        <v>20</v>
      </c>
      <c r="K63" s="284"/>
      <c r="L63" s="284"/>
      <c r="M63" s="284"/>
      <c r="N63" s="284"/>
      <c r="O63" s="284"/>
      <c r="P63" s="284"/>
      <c r="Q63" s="284"/>
    </row>
    <row r="64" spans="1:17" ht="15.95" customHeight="1">
      <c r="A64" s="188" t="s">
        <v>4</v>
      </c>
      <c r="B64" s="191">
        <v>0.66</v>
      </c>
      <c r="C64" s="255">
        <f>(E64*C67)+(F64*C68)+(G64*C69)</f>
        <v>58.079799999999999</v>
      </c>
      <c r="D64" s="255" t="s">
        <v>178</v>
      </c>
      <c r="E64" s="255">
        <v>3</v>
      </c>
      <c r="F64" s="255">
        <v>6</v>
      </c>
      <c r="G64" s="255">
        <v>1</v>
      </c>
      <c r="H64" s="255">
        <v>20</v>
      </c>
      <c r="K64" s="284"/>
      <c r="L64" s="284"/>
      <c r="M64" s="284"/>
      <c r="N64" s="284"/>
      <c r="O64" s="284"/>
      <c r="P64" s="284"/>
      <c r="Q64" s="284"/>
    </row>
    <row r="65" spans="1:17" ht="15.95" customHeight="1">
      <c r="A65" s="188" t="s">
        <v>5</v>
      </c>
      <c r="B65" s="192">
        <v>0.66</v>
      </c>
      <c r="C65" s="255">
        <f>(E65*C67)+(F65*C68)+(G65*C69)</f>
        <v>56.064</v>
      </c>
      <c r="D65" s="255" t="s">
        <v>179</v>
      </c>
      <c r="E65" s="255">
        <v>3</v>
      </c>
      <c r="F65" s="255">
        <v>4</v>
      </c>
      <c r="G65" s="255">
        <v>1</v>
      </c>
      <c r="H65" s="192">
        <v>20</v>
      </c>
      <c r="K65" s="284"/>
      <c r="L65" s="284"/>
      <c r="M65" s="284"/>
      <c r="N65" s="284"/>
      <c r="O65" s="284"/>
      <c r="P65" s="284"/>
      <c r="Q65" s="284"/>
    </row>
    <row r="66" spans="1:17" ht="15.95" customHeight="1">
      <c r="A66" s="188" t="s">
        <v>180</v>
      </c>
      <c r="B66" s="255">
        <v>1</v>
      </c>
      <c r="C66" s="255">
        <f>(E66*C67)+(F66*C68)</f>
        <v>44.096200000000003</v>
      </c>
      <c r="D66" s="255" t="s">
        <v>181</v>
      </c>
      <c r="E66" s="255">
        <v>3</v>
      </c>
      <c r="F66" s="255">
        <v>8</v>
      </c>
      <c r="G66" s="193">
        <v>0</v>
      </c>
      <c r="H66" s="255">
        <v>16</v>
      </c>
      <c r="K66" s="284"/>
      <c r="L66" s="284"/>
      <c r="M66" s="284"/>
      <c r="N66" s="284"/>
      <c r="O66" s="284"/>
      <c r="P66" s="284"/>
      <c r="Q66" s="284"/>
    </row>
    <row r="67" spans="1:17" ht="15.95" customHeight="1">
      <c r="A67" s="188" t="s">
        <v>182</v>
      </c>
      <c r="B67" s="255" t="s">
        <v>183</v>
      </c>
      <c r="C67" s="194">
        <v>12.010999999999999</v>
      </c>
      <c r="D67" s="255" t="s">
        <v>184</v>
      </c>
      <c r="E67" s="255">
        <v>1</v>
      </c>
      <c r="F67" s="255" t="s">
        <v>183</v>
      </c>
      <c r="G67" s="193" t="s">
        <v>183</v>
      </c>
      <c r="H67" s="255" t="s">
        <v>183</v>
      </c>
      <c r="K67" s="284"/>
      <c r="L67" s="284"/>
      <c r="M67" s="284"/>
      <c r="N67" s="284"/>
      <c r="O67" s="284"/>
      <c r="P67" s="284"/>
      <c r="Q67" s="284"/>
    </row>
    <row r="68" spans="1:17" ht="15.95" customHeight="1">
      <c r="A68" s="195" t="s">
        <v>185</v>
      </c>
      <c r="B68" s="255" t="s">
        <v>183</v>
      </c>
      <c r="C68" s="194">
        <v>1.0079</v>
      </c>
      <c r="D68" s="255" t="s">
        <v>186</v>
      </c>
      <c r="E68" s="255" t="s">
        <v>183</v>
      </c>
      <c r="F68" s="255">
        <v>1</v>
      </c>
      <c r="G68" s="193" t="s">
        <v>183</v>
      </c>
      <c r="H68" s="255" t="s">
        <v>183</v>
      </c>
      <c r="K68" s="284"/>
      <c r="L68" s="284"/>
      <c r="M68" s="284"/>
      <c r="N68" s="284"/>
      <c r="O68" s="284"/>
      <c r="P68" s="284"/>
      <c r="Q68" s="284"/>
    </row>
    <row r="69" spans="1:17" ht="15.95" customHeight="1">
      <c r="A69" s="195" t="s">
        <v>187</v>
      </c>
      <c r="B69" s="255" t="s">
        <v>183</v>
      </c>
      <c r="C69" s="194">
        <v>15.9994</v>
      </c>
      <c r="D69" s="255" t="s">
        <v>188</v>
      </c>
      <c r="E69" s="255" t="s">
        <v>183</v>
      </c>
      <c r="F69" s="255" t="s">
        <v>183</v>
      </c>
      <c r="G69" s="193">
        <v>1</v>
      </c>
      <c r="H69" s="255" t="s">
        <v>183</v>
      </c>
      <c r="K69" s="284"/>
      <c r="L69" s="284"/>
      <c r="M69" s="284"/>
      <c r="N69" s="284"/>
      <c r="O69" s="284"/>
      <c r="P69" s="284"/>
      <c r="Q69" s="284"/>
    </row>
    <row r="70" spans="1:17" ht="32.1" customHeight="1">
      <c r="A70" s="365" t="s">
        <v>189</v>
      </c>
      <c r="B70" s="365"/>
      <c r="C70" s="365"/>
      <c r="D70" s="365"/>
      <c r="E70" s="365"/>
      <c r="F70" s="365"/>
      <c r="G70" s="365"/>
      <c r="H70" s="365"/>
      <c r="K70" s="284"/>
      <c r="L70" s="284"/>
      <c r="M70" s="284"/>
      <c r="N70" s="284"/>
      <c r="O70" s="284"/>
      <c r="P70" s="284"/>
      <c r="Q70" s="284"/>
    </row>
    <row r="71" spans="1:17" ht="15.95" customHeight="1">
      <c r="A71" s="173"/>
      <c r="K71" s="284"/>
      <c r="L71" s="284"/>
      <c r="M71" s="284"/>
      <c r="N71" s="284"/>
      <c r="O71" s="284"/>
      <c r="P71" s="284"/>
      <c r="Q71" s="284"/>
    </row>
    <row r="72" spans="1:17" ht="15.95" customHeight="1">
      <c r="A72" s="137" t="s">
        <v>303</v>
      </c>
      <c r="K72" s="284"/>
      <c r="L72" s="284"/>
      <c r="M72" s="284"/>
      <c r="N72" s="284"/>
      <c r="O72" s="284"/>
      <c r="P72" s="284"/>
      <c r="Q72" s="284"/>
    </row>
    <row r="73" spans="1:17" ht="15.95" customHeight="1">
      <c r="B73" s="255" t="s">
        <v>191</v>
      </c>
      <c r="D73" s="255" t="s">
        <v>192</v>
      </c>
      <c r="F73" s="198" t="s">
        <v>120</v>
      </c>
      <c r="H73" s="138" t="s">
        <v>120</v>
      </c>
      <c r="K73" s="284"/>
      <c r="L73" s="284"/>
      <c r="M73" s="284"/>
      <c r="N73" s="284"/>
      <c r="O73" s="284"/>
      <c r="P73" s="284"/>
      <c r="Q73" s="284"/>
    </row>
    <row r="74" spans="1:17" ht="15.95" customHeight="1">
      <c r="A74" s="138" t="s">
        <v>0</v>
      </c>
      <c r="B74" s="198" t="s">
        <v>120</v>
      </c>
      <c r="D74" s="251" t="s">
        <v>161</v>
      </c>
      <c r="F74" s="177" t="s">
        <v>193</v>
      </c>
      <c r="H74" s="177" t="s">
        <v>194</v>
      </c>
      <c r="K74" s="284"/>
      <c r="L74" s="284"/>
      <c r="M74" s="284"/>
      <c r="N74" s="284"/>
      <c r="O74" s="284"/>
      <c r="P74" s="284"/>
      <c r="Q74" s="284"/>
    </row>
    <row r="75" spans="1:17" ht="15.95" customHeight="1">
      <c r="A75" s="177" t="s">
        <v>162</v>
      </c>
      <c r="B75" s="199" t="s">
        <v>163</v>
      </c>
      <c r="D75" s="177" t="s">
        <v>163</v>
      </c>
      <c r="F75" s="177" t="s">
        <v>161</v>
      </c>
      <c r="H75" s="177" t="s">
        <v>161</v>
      </c>
      <c r="K75" s="284"/>
      <c r="L75" s="284"/>
      <c r="M75" s="284"/>
      <c r="N75" s="284"/>
      <c r="O75" s="284"/>
      <c r="P75" s="284"/>
      <c r="Q75" s="284"/>
    </row>
    <row r="76" spans="1:17" ht="15.95" customHeight="1">
      <c r="A76" s="141" t="s">
        <v>195</v>
      </c>
      <c r="B76" s="141" t="s">
        <v>8</v>
      </c>
      <c r="D76" s="141" t="s">
        <v>8</v>
      </c>
      <c r="F76" s="141" t="s">
        <v>8</v>
      </c>
      <c r="H76" s="177" t="s">
        <v>8</v>
      </c>
      <c r="K76" s="284"/>
      <c r="L76" s="284"/>
      <c r="M76" s="284"/>
      <c r="N76" s="284"/>
      <c r="O76" s="284"/>
      <c r="P76" s="284"/>
      <c r="Q76" s="284"/>
    </row>
    <row r="77" spans="1:17" ht="15.95" customHeight="1">
      <c r="A77" s="253" t="s">
        <v>148</v>
      </c>
      <c r="B77" s="237">
        <f t="shared" ref="B77:B78" si="0">B32</f>
        <v>0.57692857142857146</v>
      </c>
      <c r="C77" s="197" t="s">
        <v>196</v>
      </c>
      <c r="D77" s="237">
        <f>H55</f>
        <v>2.4883197249151983E-2</v>
      </c>
      <c r="E77" s="197" t="s">
        <v>197</v>
      </c>
      <c r="F77" s="237">
        <f>B77-D77</f>
        <v>0.55204537417941946</v>
      </c>
      <c r="G77" s="353" t="s">
        <v>198</v>
      </c>
      <c r="H77" s="258">
        <f>(F77)*(1/B66)*(C66/C67)*(E67/E66)</f>
        <v>0.67557803205091216</v>
      </c>
      <c r="K77" s="284"/>
      <c r="L77" s="284"/>
      <c r="M77" s="284"/>
      <c r="N77" s="284"/>
      <c r="O77" s="284"/>
      <c r="P77" s="284"/>
      <c r="Q77" s="284"/>
    </row>
    <row r="78" spans="1:17" ht="15.95" customHeight="1">
      <c r="A78" s="253" t="s">
        <v>42</v>
      </c>
      <c r="B78" s="237">
        <f t="shared" si="0"/>
        <v>1.2353333333333334</v>
      </c>
      <c r="C78" s="82"/>
      <c r="D78" s="237">
        <f>H56</f>
        <v>4.5959407677510208E-2</v>
      </c>
      <c r="E78" s="82"/>
      <c r="F78" s="237">
        <f>B78-D78</f>
        <v>1.1893739256558231</v>
      </c>
      <c r="G78" s="353"/>
      <c r="H78" s="258">
        <f>(F78)*(1/B66)*(C66/C67)*(E67/E66)</f>
        <v>1.4555232842256907</v>
      </c>
      <c r="K78" s="284"/>
      <c r="L78" s="284"/>
      <c r="M78" s="284"/>
      <c r="N78" s="284"/>
      <c r="O78" s="284"/>
      <c r="P78" s="284"/>
      <c r="Q78" s="284"/>
    </row>
    <row r="79" spans="1:17" ht="15.95" customHeight="1">
      <c r="K79" s="284"/>
      <c r="L79" s="284"/>
      <c r="M79" s="284"/>
      <c r="N79" s="284"/>
      <c r="O79" s="284"/>
      <c r="P79" s="284"/>
      <c r="Q79" s="284"/>
    </row>
    <row r="80" spans="1:17" ht="15.95" customHeight="1">
      <c r="A80" s="201" t="s">
        <v>199</v>
      </c>
      <c r="K80" s="284"/>
      <c r="L80" s="284"/>
      <c r="M80" s="284"/>
      <c r="N80" s="284"/>
      <c r="O80" s="284"/>
      <c r="P80" s="284"/>
      <c r="Q80" s="284"/>
    </row>
    <row r="81" spans="1:17" ht="15.95" customHeight="1">
      <c r="A81" s="174" t="s">
        <v>154</v>
      </c>
      <c r="B81" s="172" t="s">
        <v>200</v>
      </c>
      <c r="K81" s="284"/>
      <c r="L81" s="284"/>
      <c r="M81" s="284"/>
      <c r="N81" s="284"/>
      <c r="O81" s="284"/>
      <c r="P81" s="284"/>
      <c r="Q81" s="284"/>
    </row>
    <row r="82" spans="1:17" ht="15.95" customHeight="1">
      <c r="A82" s="172"/>
      <c r="B82" s="172" t="s">
        <v>201</v>
      </c>
      <c r="K82" s="284"/>
      <c r="L82" s="284"/>
      <c r="M82" s="284"/>
      <c r="N82" s="284"/>
      <c r="O82" s="284"/>
      <c r="P82" s="284"/>
      <c r="Q82" s="284"/>
    </row>
    <row r="83" spans="1:17" ht="15.95" customHeight="1">
      <c r="A83" s="172"/>
      <c r="B83" s="172" t="s">
        <v>202</v>
      </c>
      <c r="K83" s="284"/>
      <c r="L83" s="284"/>
      <c r="M83" s="284"/>
      <c r="N83" s="284"/>
      <c r="O83" s="284"/>
      <c r="P83" s="284"/>
      <c r="Q83" s="284"/>
    </row>
    <row r="84" spans="1:17" ht="15.95" customHeight="1">
      <c r="A84" s="172"/>
      <c r="B84" s="172" t="s">
        <v>203</v>
      </c>
      <c r="K84" s="284"/>
      <c r="L84" s="284"/>
      <c r="M84" s="284"/>
      <c r="N84" s="284"/>
      <c r="O84" s="284"/>
      <c r="P84" s="284"/>
      <c r="Q84" s="284"/>
    </row>
    <row r="85" spans="1:17" ht="15.95" customHeight="1">
      <c r="A85" s="172"/>
      <c r="B85" s="172" t="s">
        <v>204</v>
      </c>
      <c r="K85" s="284"/>
      <c r="L85" s="284"/>
      <c r="M85" s="284"/>
      <c r="N85" s="284"/>
      <c r="O85" s="284"/>
      <c r="P85" s="284"/>
      <c r="Q85" s="284"/>
    </row>
    <row r="86" spans="1:17" ht="15.95" customHeight="1">
      <c r="A86" s="172"/>
      <c r="B86" s="172" t="s">
        <v>205</v>
      </c>
      <c r="K86" s="284"/>
      <c r="L86" s="284"/>
      <c r="M86" s="284"/>
      <c r="N86" s="284"/>
      <c r="O86" s="284"/>
      <c r="P86" s="284"/>
      <c r="Q86" s="284"/>
    </row>
    <row r="87" spans="1:17" ht="15.95" customHeight="1">
      <c r="A87" s="172"/>
      <c r="B87" s="172"/>
      <c r="K87" s="284"/>
      <c r="L87" s="284"/>
      <c r="M87" s="284"/>
      <c r="N87" s="284"/>
      <c r="O87" s="284"/>
      <c r="P87" s="284"/>
      <c r="Q87" s="284"/>
    </row>
    <row r="88" spans="1:17" ht="15.95" customHeight="1">
      <c r="A88" s="202" t="s">
        <v>206</v>
      </c>
      <c r="B88" s="201" t="s">
        <v>207</v>
      </c>
      <c r="K88" s="284"/>
      <c r="L88" s="284"/>
      <c r="M88" s="284"/>
      <c r="N88" s="284"/>
      <c r="O88" s="284"/>
      <c r="P88" s="284"/>
      <c r="Q88" s="284"/>
    </row>
    <row r="89" spans="1:17" ht="15.95" customHeight="1">
      <c r="A89" s="172"/>
      <c r="E89" s="172"/>
      <c r="K89" s="284"/>
      <c r="L89" s="284"/>
      <c r="M89" s="284"/>
      <c r="N89" s="284"/>
      <c r="O89" s="284"/>
      <c r="P89" s="284"/>
      <c r="Q89" s="284"/>
    </row>
    <row r="90" spans="1:17" ht="15.95" customHeight="1">
      <c r="A90" s="203" t="s">
        <v>304</v>
      </c>
      <c r="K90" s="284"/>
      <c r="L90" s="284"/>
      <c r="M90" s="284"/>
      <c r="N90" s="284"/>
      <c r="O90" s="284"/>
      <c r="P90" s="284"/>
      <c r="Q90" s="284"/>
    </row>
    <row r="91" spans="1:17" ht="15.95" customHeight="1">
      <c r="A91" s="172" t="s">
        <v>209</v>
      </c>
      <c r="K91" s="284"/>
      <c r="L91" s="284"/>
      <c r="M91" s="284"/>
      <c r="N91" s="284"/>
      <c r="O91" s="284"/>
      <c r="P91" s="284"/>
      <c r="Q91" s="284"/>
    </row>
    <row r="92" spans="1:17" ht="15.95" customHeight="1">
      <c r="A92" s="185"/>
      <c r="K92" s="284"/>
      <c r="L92" s="284"/>
      <c r="M92" s="284"/>
      <c r="N92" s="284"/>
      <c r="O92" s="284"/>
      <c r="P92" s="284"/>
      <c r="Q92" s="284"/>
    </row>
    <row r="93" spans="1:17" ht="15.95" customHeight="1">
      <c r="A93" s="185"/>
      <c r="B93" s="255" t="s">
        <v>210</v>
      </c>
      <c r="K93" s="284"/>
      <c r="L93" s="284"/>
      <c r="M93" s="284"/>
      <c r="N93" s="284"/>
      <c r="O93" s="284"/>
      <c r="P93" s="284"/>
      <c r="Q93" s="284"/>
    </row>
    <row r="94" spans="1:17" ht="15.95" customHeight="1">
      <c r="A94"/>
      <c r="B94" s="198" t="s">
        <v>120</v>
      </c>
      <c r="K94" s="284"/>
      <c r="L94" s="284"/>
      <c r="M94" s="284"/>
      <c r="N94" s="284"/>
      <c r="O94" s="284"/>
      <c r="P94" s="284"/>
      <c r="Q94" s="284"/>
    </row>
    <row r="95" spans="1:17" ht="15.95" customHeight="1">
      <c r="A95"/>
      <c r="B95" s="177" t="s">
        <v>194</v>
      </c>
      <c r="C95" s="173"/>
      <c r="D95" s="404" t="s">
        <v>211</v>
      </c>
      <c r="E95" s="405"/>
      <c r="F95" s="405"/>
      <c r="G95" s="405"/>
      <c r="H95" s="406"/>
      <c r="I95" s="205"/>
      <c r="J95" s="173"/>
      <c r="K95" s="284"/>
      <c r="L95" s="284"/>
      <c r="M95" s="284"/>
      <c r="N95" s="284"/>
      <c r="O95" s="284"/>
      <c r="P95" s="284"/>
      <c r="Q95" s="284"/>
    </row>
    <row r="96" spans="1:17" ht="15.95" customHeight="1">
      <c r="A96" s="138" t="s">
        <v>0</v>
      </c>
      <c r="B96" s="177" t="s">
        <v>161</v>
      </c>
      <c r="C96" s="173"/>
      <c r="D96" s="177" t="s">
        <v>1</v>
      </c>
      <c r="E96" s="177" t="s">
        <v>212</v>
      </c>
      <c r="F96" s="207" t="s">
        <v>213</v>
      </c>
      <c r="G96" s="207" t="s">
        <v>214</v>
      </c>
      <c r="H96" s="177" t="s">
        <v>215</v>
      </c>
      <c r="I96" s="173"/>
      <c r="J96" s="138" t="s">
        <v>216</v>
      </c>
      <c r="K96" s="284"/>
      <c r="L96" s="284"/>
      <c r="M96" s="284"/>
      <c r="N96" s="284"/>
      <c r="O96" s="284"/>
      <c r="P96" s="284"/>
      <c r="Q96" s="284"/>
    </row>
    <row r="97" spans="1:17" ht="15.95" customHeight="1">
      <c r="A97" s="141" t="s">
        <v>7</v>
      </c>
      <c r="B97" s="141" t="s">
        <v>8</v>
      </c>
      <c r="C97" s="173"/>
      <c r="D97" s="141" t="s">
        <v>8</v>
      </c>
      <c r="E97" s="141" t="s">
        <v>8</v>
      </c>
      <c r="F97" s="141" t="s">
        <v>8</v>
      </c>
      <c r="G97" s="141" t="s">
        <v>8</v>
      </c>
      <c r="H97" s="141" t="s">
        <v>8</v>
      </c>
      <c r="I97" s="173"/>
      <c r="J97" s="177" t="s">
        <v>8</v>
      </c>
      <c r="K97" s="284"/>
      <c r="L97" s="284"/>
      <c r="M97" s="284"/>
      <c r="N97" s="284"/>
      <c r="O97" s="284"/>
      <c r="P97" s="284"/>
      <c r="Q97" s="284"/>
    </row>
    <row r="98" spans="1:17" ht="15.95" customHeight="1">
      <c r="A98" s="253" t="s">
        <v>148</v>
      </c>
      <c r="B98" s="208">
        <f t="shared" ref="B98:B99" si="1">H77</f>
        <v>0.67557803205091216</v>
      </c>
      <c r="C98" s="197" t="s">
        <v>217</v>
      </c>
      <c r="D98" s="209">
        <f t="shared" ref="D98:H99" si="2">B39</f>
        <v>3.8909090909090914E-2</v>
      </c>
      <c r="E98" s="209">
        <f t="shared" si="2"/>
        <v>1.3090909090909093E-3</v>
      </c>
      <c r="F98" s="249">
        <f t="shared" si="2"/>
        <v>5.1000000000000004E-2</v>
      </c>
      <c r="G98" s="249">
        <f t="shared" si="2"/>
        <v>4.6000000000000001E-4</v>
      </c>
      <c r="H98" s="262">
        <f t="shared" si="2"/>
        <v>6.8000000000000005E-4</v>
      </c>
      <c r="I98" s="197" t="s">
        <v>197</v>
      </c>
      <c r="J98" s="227">
        <f>SUM(B98,D98,E98,F98,G98,H98)</f>
        <v>0.76793621386909405</v>
      </c>
      <c r="K98" s="284"/>
      <c r="L98" s="284"/>
      <c r="M98" s="284"/>
      <c r="N98" s="284"/>
      <c r="O98" s="284"/>
      <c r="P98" s="284"/>
      <c r="Q98" s="284"/>
    </row>
    <row r="99" spans="1:17" ht="15.95" customHeight="1">
      <c r="A99" s="253" t="s">
        <v>42</v>
      </c>
      <c r="B99" s="211">
        <f t="shared" si="1"/>
        <v>1.4555232842256907</v>
      </c>
      <c r="C99" s="173"/>
      <c r="D99" s="9">
        <f t="shared" si="2"/>
        <v>0.11700000000000001</v>
      </c>
      <c r="E99" s="250">
        <f t="shared" si="2"/>
        <v>4.3E-3</v>
      </c>
      <c r="F99" s="250">
        <f>D40</f>
        <v>3.9566666666666667E-2</v>
      </c>
      <c r="G99" s="250">
        <f>E40</f>
        <v>8.0000000000000004E-4</v>
      </c>
      <c r="H99" s="259">
        <f>F40</f>
        <v>1.1999999999999999E-3</v>
      </c>
      <c r="I99" s="173"/>
      <c r="J99" s="227">
        <f>SUM(B99,D99,E99,F99,G99,H99)</f>
        <v>1.6183899508923574</v>
      </c>
      <c r="K99" s="284"/>
      <c r="L99" s="284"/>
      <c r="M99" s="284"/>
      <c r="N99" s="284"/>
      <c r="O99" s="284"/>
      <c r="P99" s="284"/>
      <c r="Q99" s="284"/>
    </row>
    <row r="100" spans="1:17" ht="12.75" customHeight="1"/>
    <row r="101" spans="1:17" ht="12.75" customHeight="1"/>
    <row r="102" spans="1:17" ht="12.75" customHeight="1"/>
    <row r="103" spans="1:17" ht="12.75" customHeight="1"/>
    <row r="104" spans="1:17" ht="12.75" customHeight="1"/>
    <row r="105" spans="1:17" ht="12.75" customHeight="1"/>
    <row r="106" spans="1:17" ht="12.75" customHeight="1"/>
    <row r="107" spans="1:17" ht="12.75" customHeight="1"/>
    <row r="108" spans="1:17" ht="12.75" customHeight="1"/>
    <row r="109" spans="1:17" ht="12.75" customHeight="1"/>
    <row r="110" spans="1:17" ht="12.75" customHeight="1"/>
    <row r="111" spans="1:17" ht="12.75" customHeight="1"/>
    <row r="112" spans="1:17" ht="12.75" customHeight="1"/>
  </sheetData>
  <mergeCells count="19">
    <mergeCell ref="D95:H95"/>
    <mergeCell ref="A59:A60"/>
    <mergeCell ref="B59:B60"/>
    <mergeCell ref="D59:D60"/>
    <mergeCell ref="H59:H60"/>
    <mergeCell ref="A70:H70"/>
    <mergeCell ref="G77:G78"/>
    <mergeCell ref="F16:F18"/>
    <mergeCell ref="G16:G18"/>
    <mergeCell ref="F22:F23"/>
    <mergeCell ref="G22:G23"/>
    <mergeCell ref="F24:F25"/>
    <mergeCell ref="G24:G25"/>
    <mergeCell ref="A3:G3"/>
    <mergeCell ref="A4:G4"/>
    <mergeCell ref="A5:G5"/>
    <mergeCell ref="G8:G9"/>
    <mergeCell ref="F10:F13"/>
    <mergeCell ref="G10:G1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Summary</vt:lpstr>
      <vt:lpstr>White Fir HAP</vt:lpstr>
      <vt:lpstr>White Fir VOC</vt:lpstr>
      <vt:lpstr>Western Hemlock HAP</vt:lpstr>
      <vt:lpstr>Western Hemlock VOC</vt:lpstr>
      <vt:lpstr>Western Red Cedar HAP</vt:lpstr>
      <vt:lpstr>Western Red Cedar VOC</vt:lpstr>
      <vt:lpstr>Douglas Fir HAP</vt:lpstr>
      <vt:lpstr>Douglas Fir VOC</vt:lpstr>
      <vt:lpstr>White Spruce HAP</vt:lpstr>
      <vt:lpstr>White Spruce VOC</vt:lpstr>
      <vt:lpstr>Larch HAP</vt:lpstr>
      <vt:lpstr>Larch VOC</vt:lpstr>
      <vt:lpstr>Lodgepole Pine HAP</vt:lpstr>
      <vt:lpstr>Lodgepole Pine VOC</vt:lpstr>
      <vt:lpstr>Ponderosa Pine HAP</vt:lpstr>
      <vt:lpstr>Ponderosa Pine VOC</vt:lpstr>
      <vt:lpstr>Western White Pine HAP</vt:lpstr>
      <vt:lpstr>Western White Pine VOC</vt:lpstr>
    </vt:vector>
  </TitlesOfParts>
  <Company>State of Oregon Department of Environmental Quality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pjacobs</dc:creator>
  <cp:lastModifiedBy>Paul T Mairose</cp:lastModifiedBy>
  <cp:lastPrinted>2014-09-29T22:49:41Z</cp:lastPrinted>
  <dcterms:created xsi:type="dcterms:W3CDTF">2013-02-26T22:19:35Z</dcterms:created>
  <dcterms:modified xsi:type="dcterms:W3CDTF">2015-01-07T14:00:57Z</dcterms:modified>
</cp:coreProperties>
</file>